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2"/>
  </bookViews>
  <sheets>
    <sheet name="Załącznik Nr 2" sheetId="1" r:id="rId1"/>
    <sheet name="Załącznik Nr 3" sheetId="2" r:id="rId2"/>
    <sheet name="Załącznik Nr 4" sheetId="3" r:id="rId3"/>
  </sheets>
  <definedNames/>
  <calcPr fullCalcOnLoad="1"/>
</workbook>
</file>

<file path=xl/sharedStrings.xml><?xml version="1.0" encoding="utf-8"?>
<sst xmlns="http://schemas.openxmlformats.org/spreadsheetml/2006/main" count="494" uniqueCount="179">
  <si>
    <t>Dział</t>
  </si>
  <si>
    <t>Nazwa</t>
  </si>
  <si>
    <t>DOCHODY</t>
  </si>
  <si>
    <t>WYDATKI</t>
  </si>
  <si>
    <t>Plan po zmianach</t>
  </si>
  <si>
    <t>%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</si>
  <si>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</si>
  <si>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</si>
  <si>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</si>
  <si>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</si>
  <si>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</si>
  <si>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</si>
  <si>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 xml:space="preserve">Dochody od osób prawnych, osób fizycznych i od innych jednostek nie posiadających osobowości prawnej 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</si>
  <si>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</si>
  <si>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</si>
  <si>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</si>
  <si>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</si>
  <si>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</si>
  <si>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</si>
  <si>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</si>
  <si>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ZADANIA ZLECONE</t>
  </si>
  <si>
    <t>Urzędy naczelnych organów władzy państwowej, kontroli i ochrony prawa oraz sądownictwa</t>
  </si>
  <si>
    <t>Razem zadania zlecone</t>
  </si>
  <si>
    <t>Razem zadania zlecone i powierzone</t>
  </si>
  <si>
    <t>BUDŻET OGÓŁEM</t>
  </si>
  <si>
    <t>Obsługa długu publicznego</t>
  </si>
  <si>
    <t>Razem budżet bez zadań zleconych i powierzonych</t>
  </si>
  <si>
    <t>010</t>
  </si>
  <si>
    <r>
      <t xml:space="preserve">             </t>
    </r>
    <r>
      <rPr>
        <b/>
        <sz val="10"/>
        <rFont val="Arial"/>
        <family val="2"/>
      </rPr>
      <t>WYKONANIE DOCHODÓW WG. WAŻNIEJSZYCH ŹRÓDEŁ I DZIAŁÓW</t>
    </r>
  </si>
  <si>
    <t xml:space="preserve">                                                                   </t>
  </si>
  <si>
    <t>Budżet w/w uchwały budżetowej na 2003r.</t>
  </si>
  <si>
    <t>w tym:</t>
  </si>
  <si>
    <r>
      <t>─</t>
    </r>
    <r>
      <rPr>
        <sz val="10"/>
        <rFont val="Arial"/>
        <family val="2"/>
      </rPr>
      <t>       dochody z najmu i dzierżawy składników majątkowych</t>
    </r>
  </si>
  <si>
    <r>
      <t>─</t>
    </r>
    <r>
      <rPr>
        <sz val="10"/>
        <rFont val="Arial"/>
        <family val="2"/>
      </rPr>
      <t>       dochody ze sprzedaży składników majątkowych</t>
    </r>
  </si>
  <si>
    <t>-środki na dofinansowanie własnych inwestycji z pozostałych źródeł</t>
  </si>
  <si>
    <r>
      <t>─</t>
    </r>
    <r>
      <rPr>
        <sz val="10"/>
        <rFont val="Arial"/>
        <family val="2"/>
      </rPr>
      <t>       wpływy z opłat za zarząd, użytkowanie i wieczyste użytkowanie</t>
    </r>
  </si>
  <si>
    <r>
      <t>─</t>
    </r>
    <r>
      <rPr>
        <sz val="10"/>
        <rFont val="Arial"/>
        <family val="2"/>
      </rPr>
      <t>       odsetki od nieterminowych wpłat</t>
    </r>
  </si>
  <si>
    <t>Dochody od osób prawnych, osób fizycznych i od innych jednostek nie posiadających osobowości prawnej</t>
  </si>
  <si>
    <r>
      <t>─</t>
    </r>
    <r>
      <rPr>
        <sz val="10"/>
        <rFont val="Arial"/>
        <family val="2"/>
      </rPr>
      <t>       podatek od nieruchomości</t>
    </r>
  </si>
  <si>
    <r>
      <t>─</t>
    </r>
    <r>
      <rPr>
        <sz val="10"/>
        <rFont val="Arial"/>
        <family val="2"/>
      </rPr>
      <t>       podatek rolny</t>
    </r>
  </si>
  <si>
    <r>
      <t>─</t>
    </r>
    <r>
      <rPr>
        <sz val="10"/>
        <rFont val="Arial"/>
        <family val="2"/>
      </rPr>
      <t>       podatek leśny</t>
    </r>
  </si>
  <si>
    <r>
      <t>─</t>
    </r>
    <r>
      <rPr>
        <sz val="10"/>
        <rFont val="Arial"/>
        <family val="2"/>
      </rPr>
      <t>       podatek od środków transportowych</t>
    </r>
  </si>
  <si>
    <r>
      <t>─</t>
    </r>
    <r>
      <rPr>
        <sz val="10"/>
        <rFont val="Arial"/>
        <family val="2"/>
      </rPr>
      <t>      podatek od działalności gospodarczej od osób fizycznych opłacany w formie karty podatkowej</t>
    </r>
  </si>
  <si>
    <r>
      <t>─</t>
    </r>
    <r>
      <rPr>
        <sz val="10"/>
        <rFont val="Arial"/>
        <family val="2"/>
      </rPr>
      <t>       podatek od czynności cywilno-prawnych</t>
    </r>
  </si>
  <si>
    <r>
      <t>─</t>
    </r>
    <r>
      <rPr>
        <sz val="10"/>
        <rFont val="Arial"/>
        <family val="2"/>
      </rPr>
      <t>       opłata skarbowa</t>
    </r>
  </si>
  <si>
    <r>
      <t>─</t>
    </r>
    <r>
      <rPr>
        <sz val="10"/>
        <rFont val="Arial"/>
        <family val="2"/>
      </rPr>
      <t>       podatek od spadków i darowizn</t>
    </r>
  </si>
  <si>
    <r>
      <t>─</t>
    </r>
    <r>
      <rPr>
        <sz val="10"/>
        <rFont val="Arial"/>
        <family val="2"/>
      </rPr>
      <t>       opłata targowa</t>
    </r>
  </si>
  <si>
    <r>
      <t>─</t>
    </r>
    <r>
      <rPr>
        <sz val="10"/>
        <rFont val="Arial"/>
        <family val="2"/>
      </rPr>
      <t>       opłata za wydanie zezwolenia na sprzedaż alkoholu</t>
    </r>
  </si>
  <si>
    <r>
      <t>─</t>
    </r>
    <r>
      <rPr>
        <sz val="10"/>
        <rFont val="Arial"/>
        <family val="2"/>
      </rPr>
      <t>       odsetki od nieterminowych wpłat podatkowych</t>
    </r>
  </si>
  <si>
    <t>- wpłwy z różnych opłat koszty upomnienia</t>
  </si>
  <si>
    <r>
      <t>─</t>
    </r>
    <r>
      <rPr>
        <sz val="10"/>
        <rFont val="Arial"/>
        <family val="2"/>
      </rPr>
      <t>       udział gminy w podatkach stanowiących dochód budżetu państwa</t>
    </r>
  </si>
  <si>
    <r>
      <t>─</t>
    </r>
    <r>
      <rPr>
        <sz val="10"/>
        <rFont val="Arial"/>
        <family val="2"/>
      </rPr>
      <t>       podatek dochodowy od osób fizycznych</t>
    </r>
  </si>
  <si>
    <r>
      <t>─</t>
    </r>
    <r>
      <rPr>
        <sz val="10"/>
        <rFont val="Arial"/>
        <family val="2"/>
      </rPr>
      <t>       podatek dochodowy od osób prawnych</t>
    </r>
  </si>
  <si>
    <t>-dotacje otrzymane z funduszy celowych PFRON</t>
  </si>
  <si>
    <t>Różne rozliczenia finansowe</t>
  </si>
  <si>
    <t>- Urząd Skarbowy w Zawierciu</t>
  </si>
  <si>
    <r>
      <t>─</t>
    </r>
    <r>
      <rPr>
        <sz val="10"/>
        <rFont val="Arial"/>
        <family val="2"/>
      </rPr>
      <t>       część oświatowa subwencji ogólnej</t>
    </r>
  </si>
  <si>
    <r>
      <t>─</t>
    </r>
    <r>
      <rPr>
        <sz val="10"/>
        <rFont val="Arial"/>
        <family val="2"/>
      </rPr>
      <t>       odsetki pozostałe</t>
    </r>
  </si>
  <si>
    <r>
      <t>─</t>
    </r>
    <r>
      <rPr>
        <sz val="10"/>
        <rFont val="Arial"/>
        <family val="2"/>
      </rPr>
      <t>       dotacja z budżetu państwa na realizację zadań własnych gmin</t>
    </r>
  </si>
  <si>
    <r>
      <t>─</t>
    </r>
    <r>
      <rPr>
        <sz val="10"/>
        <rFont val="Arial"/>
        <family val="2"/>
      </rPr>
      <t>       dotacja z budżetu starostwa na finansowanie rozbudowy budynku L.O.</t>
    </r>
  </si>
  <si>
    <r>
      <t>─</t>
    </r>
    <r>
      <rPr>
        <sz val="10"/>
        <rFont val="Arial"/>
        <family val="2"/>
      </rPr>
      <t>       wpływy z usług opiekuńczych</t>
    </r>
  </si>
  <si>
    <r>
      <t>─</t>
    </r>
    <r>
      <rPr>
        <sz val="10"/>
        <rFont val="Arial"/>
        <family val="2"/>
      </rPr>
      <t>       dotacja z budżetu państwa na realizację zadań własnych(dodatki mieszkaniowe, dożywianie dzieci)</t>
    </r>
  </si>
  <si>
    <t>dotacje celowe z budżetu państwa na realizację zadań własnych gmin</t>
  </si>
  <si>
    <t xml:space="preserve">Razem dochody bez zadań zleconych i powierzonych </t>
  </si>
  <si>
    <r>
      <t>─</t>
    </r>
    <r>
      <rPr>
        <sz val="10"/>
        <rFont val="Arial"/>
        <family val="2"/>
      </rPr>
      <t>      dotacja celowa z budżetu państwa na realizację zadań bieżących realizowanych na podstawie porozumień</t>
    </r>
  </si>
  <si>
    <t>Bezpieczeństwo publiczne i ochrona przeciw pożarowa</t>
  </si>
  <si>
    <t>- dotacja celowe otrzymane z powiatu na zadania bieżące</t>
  </si>
  <si>
    <r>
      <t>─</t>
    </r>
    <r>
      <rPr>
        <sz val="10"/>
        <rFont val="Arial"/>
        <family val="2"/>
      </rPr>
      <t>       dotacje celowe z budżetu państwa na realizację zadań bieżących z zakresu administracji rządowej</t>
    </r>
  </si>
  <si>
    <t>DOCHODY OGÓŁEM</t>
  </si>
  <si>
    <t>PRZYCHODY</t>
  </si>
  <si>
    <t>1) Nadwyżka z lat ubiegłych</t>
  </si>
  <si>
    <t>2) Przychody z zaciągniętych kredytów</t>
  </si>
  <si>
    <t>SUMA BILANSOWA</t>
  </si>
  <si>
    <r>
      <t xml:space="preserve">                  </t>
    </r>
    <r>
      <rPr>
        <b/>
        <sz val="10"/>
        <rFont val="Arial"/>
        <family val="2"/>
      </rPr>
      <t>WYKONANIE WYDATKÓW W SZCZEGÓŁOWOŚCI DO ROZDZIAŁÓW</t>
    </r>
  </si>
  <si>
    <t>Rozdział</t>
  </si>
  <si>
    <t>Budżet w/w uchwały budżetowej na           2003 rok.</t>
  </si>
  <si>
    <t>a) wydatki bieżące</t>
  </si>
  <si>
    <t>01030</t>
  </si>
  <si>
    <t>Izby rolnicze</t>
  </si>
  <si>
    <t>01095</t>
  </si>
  <si>
    <t>Pozostała działalność</t>
  </si>
  <si>
    <t>Drogi publiczne gminne</t>
  </si>
  <si>
    <t>b) wydatki majątkowe</t>
  </si>
  <si>
    <t>Drogi wewnętrzne</t>
  </si>
  <si>
    <t>Zakłady gospodarki mieszkaniowej</t>
  </si>
  <si>
    <t>Gospodarka gruntami i nieruchomościami</t>
  </si>
  <si>
    <t>Opracowania geodezyjne i kartograficzne</t>
  </si>
  <si>
    <t>Cmentarze</t>
  </si>
  <si>
    <t>Urzędy wojewódzkie</t>
  </si>
  <si>
    <t>wynagrodzenia i pochodne od wynagrodzeń</t>
  </si>
  <si>
    <t>Rady gmin</t>
  </si>
  <si>
    <t>Urzędy gmin</t>
  </si>
  <si>
    <t>Komendy powiatowe Policji</t>
  </si>
  <si>
    <t>Obrona cywilna</t>
  </si>
  <si>
    <t>Ochotnicze straże pożarne</t>
  </si>
  <si>
    <t>Obsługa papierów wartościowych kredutów i pożyczek j.s.t.</t>
  </si>
  <si>
    <t>Rezerwy ogólne i celowe</t>
  </si>
  <si>
    <t>Szkoły podstawowe</t>
  </si>
  <si>
    <t>Gimnazja</t>
  </si>
  <si>
    <t>Dowożenie uczniów do szkół</t>
  </si>
  <si>
    <t>Zespoły ekonomiczno-administracyjne szkół</t>
  </si>
  <si>
    <t>Licea ogólnokształcące</t>
  </si>
  <si>
    <t>Dokształcanie i doskonalenie nauczycieli</t>
  </si>
  <si>
    <t>Przeciwdziałanie alkoholizmowi</t>
  </si>
  <si>
    <t>Zasiłki i pomoc w naturze oraz składki na ubezpieczenia społeczne</t>
  </si>
  <si>
    <t>Dodatki mieszkaniowe</t>
  </si>
  <si>
    <t>Ośrodki pomocy Społecznej</t>
  </si>
  <si>
    <t>Świetlice szkolne</t>
  </si>
  <si>
    <t>Gospodarka ściekowa i ochrona wód</t>
  </si>
  <si>
    <t>Gospodarka odpadami</t>
  </si>
  <si>
    <t>Oczyszczanie miasta i wsi</t>
  </si>
  <si>
    <t>Utrzymanie zieleni w miastach i gminach</t>
  </si>
  <si>
    <t>Oświetlenie ulic, placów i dróg</t>
  </si>
  <si>
    <t>Domy i ośrodki kultury, świetlice i kluby</t>
  </si>
  <si>
    <t>Biblioteki</t>
  </si>
  <si>
    <t>Zadania w zakresie kultury fizycznej i sportu</t>
  </si>
  <si>
    <t>dotacje z budżetu</t>
  </si>
  <si>
    <t>Wydatki ogółem bez zadań zleconych i powierzonych</t>
  </si>
  <si>
    <t>Zadania powierzone</t>
  </si>
  <si>
    <t>Zadania zlecone</t>
  </si>
  <si>
    <t xml:space="preserve">Urzędy naczelnych organów władzy państwowej, kontroli i ochrony prawa </t>
  </si>
  <si>
    <t>Budżet ogółem</t>
  </si>
  <si>
    <t>W tym:</t>
  </si>
  <si>
    <r>
      <t>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wydatki bieżące</t>
    </r>
  </si>
  <si>
    <r>
      <t xml:space="preserve"> </t>
    </r>
    <r>
      <rPr>
        <b/>
        <sz val="10"/>
        <rFont val="Arial"/>
        <family val="2"/>
      </rPr>
      <t>wynagrodzenia i pochodne od wynagrodzeń</t>
    </r>
  </si>
  <si>
    <t xml:space="preserve">      - obsługa długu</t>
  </si>
  <si>
    <t xml:space="preserve">- dotacje </t>
  </si>
  <si>
    <t>ROZCHODY</t>
  </si>
  <si>
    <t xml:space="preserve">Spłata kredytu </t>
  </si>
  <si>
    <t>─       odsetki pozostałe</t>
  </si>
  <si>
    <r>
      <t>─</t>
    </r>
    <r>
      <rPr>
        <sz val="10"/>
        <rFont val="Arial"/>
        <family val="2"/>
      </rPr>
      <t>      wpływy z różnych oplat</t>
    </r>
  </si>
  <si>
    <r>
      <t>─</t>
    </r>
    <r>
      <rPr>
        <sz val="10"/>
        <rFont val="Arial"/>
        <family val="2"/>
      </rPr>
      <t>      wpływy z usług</t>
    </r>
  </si>
  <si>
    <r>
      <t>─</t>
    </r>
    <r>
      <rPr>
        <sz val="10"/>
        <rFont val="Arial"/>
        <family val="2"/>
      </rPr>
      <t>      odsetki</t>
    </r>
  </si>
  <si>
    <t>Pomoc społeczna</t>
  </si>
  <si>
    <r>
      <t>─</t>
    </r>
    <r>
      <rPr>
        <sz val="10"/>
        <rFont val="Arial"/>
        <family val="2"/>
      </rPr>
      <t>       wpływy z usług</t>
    </r>
  </si>
  <si>
    <r>
      <t>─</t>
    </r>
    <r>
      <rPr>
        <sz val="10"/>
        <rFont val="Arial"/>
        <family val="2"/>
      </rPr>
      <t>       dotacje na otrzymane z B.P na zadania wlasne</t>
    </r>
  </si>
  <si>
    <t>Pobór podatków, opłat i niepod.należności budżetowych</t>
  </si>
  <si>
    <t>60013</t>
  </si>
  <si>
    <t>60014</t>
  </si>
  <si>
    <t>Drogi publiczne powiatowe</t>
  </si>
  <si>
    <t>Drogi publiczne wojewódzkie</t>
  </si>
  <si>
    <t>Promocja jednostek sam.teyt.</t>
  </si>
  <si>
    <t>Ratownictwo medyczne</t>
  </si>
  <si>
    <t>Pomoc materialna dla uczniów</t>
  </si>
  <si>
    <t>w tym :</t>
  </si>
  <si>
    <t>Przedszkola</t>
  </si>
  <si>
    <t>Oddziały przedszkolne przy szkołach podstawowych</t>
  </si>
  <si>
    <t>Obiekty sportowe</t>
  </si>
  <si>
    <t>Dochody od osób prawnych, osób fizycznych i innych jednostek nieposiadających osobowości prawnej oraz wydatki związane z ich poborem</t>
  </si>
  <si>
    <t>Świadczenia rodzinne, zaliczka alimentacyjna oraz skladki na ubezpieczenia emerytalne i rentowe z ub.społ.</t>
  </si>
  <si>
    <t>Składki na ubezpieczenia zdrowotne opłacane za osoby pobierające niektóre świadczenia z pomocy społecznej oraz niektóre świadczenia rodzinne</t>
  </si>
  <si>
    <t>01036</t>
  </si>
  <si>
    <t>Ochrona gleby i wód podziem.</t>
  </si>
  <si>
    <t>Wybory samorządowe</t>
  </si>
  <si>
    <t>w tym</t>
  </si>
  <si>
    <t>Wykonanie za 2006 rok</t>
  </si>
  <si>
    <t>Budżet wg uchwały budżetowej na 2006 rok</t>
  </si>
  <si>
    <t>ZADANIA ZLECONE I REALIZOWANE NA PODSTAWIE POROZUMIEŃ</t>
  </si>
  <si>
    <t>POROZUMIENIA</t>
  </si>
  <si>
    <t>Razem zadania zlecone i realizowane na podst. porozumień</t>
  </si>
  <si>
    <t>WYKONANIE BUDŻETU ZA 2006 ROK WG DZIAŁÓW</t>
  </si>
  <si>
    <r>
      <t>─</t>
    </r>
    <r>
      <rPr>
        <sz val="10"/>
        <rFont val="Arial"/>
        <family val="2"/>
      </rPr>
      <t>       część wyrównawcza subwencji ogólnej</t>
    </r>
  </si>
  <si>
    <r>
      <t>─</t>
    </r>
    <r>
      <rPr>
        <sz val="10"/>
        <rFont val="Arial"/>
        <family val="2"/>
      </rPr>
      <t>       dotacja celowa pochodząca ze srodków UE</t>
    </r>
  </si>
  <si>
    <t>Gospodarka mieszkaniowa i ochrona środowiska</t>
  </si>
  <si>
    <r>
      <t>─</t>
    </r>
    <r>
      <rPr>
        <sz val="10"/>
        <rFont val="Arial"/>
        <family val="2"/>
      </rPr>
      <t>       dotacja celowa otrzymane z funduszy celowych</t>
    </r>
  </si>
  <si>
    <t>ZADANIA REALIZOWNE NA PODST. POROZUMIEŃ</t>
  </si>
  <si>
    <t xml:space="preserve"> -         dotacja celowa z samorządu województwa na zadania bieżace</t>
  </si>
  <si>
    <t>─      wpływy z róznych opłat(zajęcie pasa drogowego)</t>
  </si>
  <si>
    <r>
      <t xml:space="preserve"> </t>
    </r>
    <r>
      <rPr>
        <sz val="10"/>
        <rFont val="Arial"/>
        <family val="0"/>
      </rPr>
      <t>-          dotacje z funduszy celowych na finansowanie inwestycji</t>
    </r>
  </si>
  <si>
    <t xml:space="preserve"> -       opłata adiacencka</t>
  </si>
  <si>
    <t xml:space="preserve"> -       wpluwy z różnych opłat </t>
  </si>
  <si>
    <r>
      <t>─</t>
    </r>
    <r>
      <rPr>
        <sz val="10"/>
        <rFont val="Arial"/>
        <family val="2"/>
      </rPr>
      <t>       opłaty za druki, rozliczenia z lat ubiegłych, zwrot za rozmowy telefoniczne</t>
    </r>
  </si>
  <si>
    <r>
      <t>─</t>
    </r>
    <r>
      <rPr>
        <sz val="10"/>
        <rFont val="Arial"/>
        <family val="2"/>
      </rPr>
      <t>       zwrot dotacji -LEADER</t>
    </r>
  </si>
  <si>
    <r>
      <t>─</t>
    </r>
    <r>
      <rPr>
        <sz val="10"/>
        <rFont val="Arial"/>
        <family val="2"/>
      </rPr>
      <t xml:space="preserve">       dotacje z funduszy celowych </t>
    </r>
  </si>
  <si>
    <r>
      <t>─</t>
    </r>
    <r>
      <rPr>
        <sz val="10"/>
        <rFont val="Arial"/>
        <family val="2"/>
      </rPr>
      <t>       wplywy z różych dochodów</t>
    </r>
  </si>
  <si>
    <t xml:space="preserve">                                                                   ZA 2006 ROK</t>
  </si>
  <si>
    <t>Załącznik Nr 2 do Uchwały RMiG Nr VIII/42/2007</t>
  </si>
  <si>
    <t xml:space="preserve"> Załącznik Nr 3 do Uchwału RMiG Nr VIII/42/2007</t>
  </si>
  <si>
    <t xml:space="preserve"> Załącznik Nr 4 do Uchwału RMiG Nr VIII/42/2007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</si>
</sst>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u val="doub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165" fontId="0" fillId="0" borderId="1" xfId="15" applyNumberFormat="1" applyBorder="1" applyAlignment="1">
      <alignment horizontal="center" vertical="center"/>
    </xf>
    <xf numFmtId="165" fontId="0" fillId="0" borderId="1" xfId="15" applyNumberFormat="1" applyBorder="1" applyAlignment="1">
      <alignment vertical="center"/>
    </xf>
    <xf numFmtId="165" fontId="1" fillId="0" borderId="1" xfId="15" applyNumberFormat="1" applyFont="1" applyBorder="1" applyAlignment="1">
      <alignment horizontal="center" vertical="center"/>
    </xf>
    <xf numFmtId="164" fontId="0" fillId="0" borderId="1" xfId="15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5" fontId="1" fillId="0" borderId="3" xfId="15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5" fontId="0" fillId="0" borderId="1" xfId="15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6" fontId="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165" fontId="0" fillId="0" borderId="1" xfId="15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5" fontId="0" fillId="0" borderId="5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 indent="4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5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5" fontId="1" fillId="0" borderId="1" xfId="15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center" wrapText="1"/>
    </xf>
    <xf numFmtId="165" fontId="1" fillId="0" borderId="1" xfId="15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5" fontId="0" fillId="0" borderId="5" xfId="15" applyNumberFormat="1" applyFont="1" applyBorder="1" applyAlignment="1">
      <alignment vertical="center" wrapText="1"/>
    </xf>
    <xf numFmtId="165" fontId="1" fillId="0" borderId="11" xfId="15" applyNumberFormat="1" applyFont="1" applyBorder="1" applyAlignment="1">
      <alignment horizontal="center" vertical="center" wrapText="1"/>
    </xf>
    <xf numFmtId="165" fontId="1" fillId="0" borderId="12" xfId="15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5" fontId="5" fillId="0" borderId="1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5" fontId="1" fillId="0" borderId="15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165" fontId="1" fillId="0" borderId="10" xfId="15" applyNumberFormat="1" applyFont="1" applyBorder="1" applyAlignment="1">
      <alignment horizontal="center" vertical="top" wrapText="1"/>
    </xf>
    <xf numFmtId="166" fontId="1" fillId="0" borderId="10" xfId="0" applyNumberFormat="1" applyFont="1" applyBorder="1" applyAlignment="1">
      <alignment horizontal="center" vertical="center" wrapText="1"/>
    </xf>
    <xf numFmtId="165" fontId="1" fillId="0" borderId="1" xfId="15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165" fontId="0" fillId="0" borderId="3" xfId="1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5" fontId="5" fillId="0" borderId="10" xfId="15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5" fontId="6" fillId="0" borderId="0" xfId="15" applyNumberFormat="1" applyFont="1" applyBorder="1" applyAlignment="1">
      <alignment horizontal="center" vertical="center" wrapText="1"/>
    </xf>
    <xf numFmtId="165" fontId="0" fillId="0" borderId="0" xfId="15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5" fontId="6" fillId="0" borderId="1" xfId="15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5" fontId="0" fillId="0" borderId="20" xfId="15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center" wrapText="1"/>
    </xf>
    <xf numFmtId="165" fontId="1" fillId="0" borderId="22" xfId="15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49" fontId="0" fillId="0" borderId="8" xfId="0" applyNumberFormat="1" applyBorder="1" applyAlignment="1">
      <alignment vertical="top" wrapText="1"/>
    </xf>
    <xf numFmtId="165" fontId="0" fillId="0" borderId="8" xfId="15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165" fontId="1" fillId="0" borderId="6" xfId="1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5" fontId="1" fillId="0" borderId="3" xfId="15" applyNumberFormat="1" applyFont="1" applyBorder="1" applyAlignment="1">
      <alignment horizontal="center" vertical="center" wrapText="1"/>
    </xf>
    <xf numFmtId="165" fontId="1" fillId="0" borderId="5" xfId="15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5" fontId="1" fillId="0" borderId="28" xfId="15" applyNumberFormat="1" applyFont="1" applyBorder="1" applyAlignment="1">
      <alignment horizontal="center" vertical="center" wrapText="1"/>
    </xf>
    <xf numFmtId="165" fontId="1" fillId="0" borderId="10" xfId="15" applyNumberFormat="1" applyFont="1" applyBorder="1" applyAlignment="1">
      <alignment horizontal="center" vertical="center" wrapText="1"/>
    </xf>
    <xf numFmtId="165" fontId="1" fillId="0" borderId="15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workbookViewId="0" topLeftCell="A22">
      <selection activeCell="E45" sqref="E45"/>
    </sheetView>
  </sheetViews>
  <sheetFormatPr defaultColWidth="9.140625" defaultRowHeight="12.75"/>
  <cols>
    <col min="2" max="2" width="24.421875" style="0" customWidth="1"/>
    <col min="3" max="3" width="13.8515625" style="0" customWidth="1"/>
    <col min="4" max="4" width="14.140625" style="0" customWidth="1"/>
    <col min="5" max="5" width="13.57421875" style="0" customWidth="1"/>
    <col min="6" max="6" width="9.00390625" style="0" customWidth="1"/>
    <col min="7" max="7" width="13.57421875" style="0" customWidth="1"/>
    <col min="8" max="9" width="13.140625" style="0" customWidth="1"/>
  </cols>
  <sheetData>
    <row r="2" spans="5:11" ht="12.75" customHeight="1">
      <c r="E2" s="1"/>
      <c r="F2" s="1"/>
      <c r="G2" s="155" t="s">
        <v>176</v>
      </c>
      <c r="H2" s="155"/>
      <c r="I2" s="155"/>
      <c r="J2" s="1"/>
      <c r="K2" s="1"/>
    </row>
    <row r="3" spans="5:11" ht="12.75">
      <c r="E3" s="1"/>
      <c r="F3" s="1"/>
      <c r="G3" s="155"/>
      <c r="H3" s="155"/>
      <c r="I3" s="155"/>
      <c r="J3" s="1"/>
      <c r="K3" s="1"/>
    </row>
    <row r="5" spans="3:7" ht="12.75">
      <c r="C5" s="15"/>
      <c r="D5" s="15"/>
      <c r="E5" s="15" t="s">
        <v>160</v>
      </c>
      <c r="F5" s="15"/>
      <c r="G5" s="15"/>
    </row>
    <row r="6" spans="1:10" ht="12.75">
      <c r="A6" s="14"/>
      <c r="B6" s="14"/>
      <c r="C6" s="154" t="s">
        <v>2</v>
      </c>
      <c r="D6" s="154"/>
      <c r="E6" s="154"/>
      <c r="F6" s="154"/>
      <c r="G6" s="154" t="s">
        <v>3</v>
      </c>
      <c r="H6" s="154"/>
      <c r="I6" s="154"/>
      <c r="J6" s="154"/>
    </row>
    <row r="7" spans="1:10" ht="12.75">
      <c r="A7" s="151" t="s">
        <v>0</v>
      </c>
      <c r="B7" s="151" t="s">
        <v>1</v>
      </c>
      <c r="C7" s="150" t="s">
        <v>156</v>
      </c>
      <c r="D7" s="150" t="s">
        <v>4</v>
      </c>
      <c r="E7" s="150" t="s">
        <v>155</v>
      </c>
      <c r="F7" s="149" t="s">
        <v>5</v>
      </c>
      <c r="G7" s="150" t="s">
        <v>156</v>
      </c>
      <c r="H7" s="150" t="s">
        <v>4</v>
      </c>
      <c r="I7" s="150" t="s">
        <v>155</v>
      </c>
      <c r="J7" s="149" t="s">
        <v>5</v>
      </c>
    </row>
    <row r="8" spans="1:10" ht="12.75">
      <c r="A8" s="151"/>
      <c r="B8" s="151"/>
      <c r="C8" s="150"/>
      <c r="D8" s="150"/>
      <c r="E8" s="150"/>
      <c r="F8" s="149"/>
      <c r="G8" s="150"/>
      <c r="H8" s="150"/>
      <c r="I8" s="150"/>
      <c r="J8" s="149"/>
    </row>
    <row r="9" spans="1:10" ht="25.5" customHeight="1">
      <c r="A9" s="151"/>
      <c r="B9" s="151"/>
      <c r="C9" s="150"/>
      <c r="D9" s="150"/>
      <c r="E9" s="150"/>
      <c r="F9" s="149"/>
      <c r="G9" s="150"/>
      <c r="H9" s="150"/>
      <c r="I9" s="150"/>
      <c r="J9" s="149"/>
    </row>
    <row r="10" spans="1:10" ht="13.5" customHeight="1" thickBot="1">
      <c r="A10" s="20">
        <v>1</v>
      </c>
      <c r="B10" s="20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1">
        <v>8</v>
      </c>
      <c r="I10" s="21">
        <v>9</v>
      </c>
      <c r="J10" s="22">
        <v>10</v>
      </c>
    </row>
    <row r="11" spans="1:10" ht="13.5" thickTop="1">
      <c r="A11" s="16" t="s">
        <v>27</v>
      </c>
      <c r="B11" s="17" t="s">
        <v>6</v>
      </c>
      <c r="C11" s="18">
        <f>'Załącznik Nr 3'!C10</f>
        <v>0</v>
      </c>
      <c r="D11" s="18">
        <v>194799</v>
      </c>
      <c r="E11" s="18">
        <v>194799</v>
      </c>
      <c r="F11" s="10">
        <f aca="true" t="shared" si="0" ref="F11:F27">E11/D11*100</f>
        <v>100</v>
      </c>
      <c r="G11" s="18">
        <f>'Załącznik Nr 4'!D12</f>
        <v>18000</v>
      </c>
      <c r="H11" s="18">
        <f>'Załącznik Nr 4'!E12</f>
        <v>284360</v>
      </c>
      <c r="I11" s="18">
        <f>'Załącznik Nr 4'!F12</f>
        <v>278450</v>
      </c>
      <c r="J11" s="19">
        <f aca="true" t="shared" si="1" ref="J11:J27">I11/H11*100</f>
        <v>97.92164861443241</v>
      </c>
    </row>
    <row r="12" spans="1:10" ht="12.75">
      <c r="A12" s="3">
        <v>600</v>
      </c>
      <c r="B12" s="2" t="s">
        <v>7</v>
      </c>
      <c r="C12" s="7">
        <v>479684</v>
      </c>
      <c r="D12" s="7">
        <v>198265</v>
      </c>
      <c r="E12" s="7">
        <v>198487</v>
      </c>
      <c r="F12" s="10">
        <f t="shared" si="0"/>
        <v>100.11197135147403</v>
      </c>
      <c r="G12" s="7">
        <f>'Załącznik Nr 4'!D22</f>
        <v>2057965</v>
      </c>
      <c r="H12" s="7">
        <f>'Załącznik Nr 4'!E22</f>
        <v>1680921</v>
      </c>
      <c r="I12" s="7">
        <f>'Załącznik Nr 4'!F22</f>
        <v>1507933</v>
      </c>
      <c r="J12" s="10">
        <f t="shared" si="1"/>
        <v>89.70873705545948</v>
      </c>
    </row>
    <row r="13" spans="1:10" ht="12.75">
      <c r="A13" s="3">
        <v>700</v>
      </c>
      <c r="B13" s="2" t="s">
        <v>8</v>
      </c>
      <c r="C13" s="7">
        <v>134400</v>
      </c>
      <c r="D13" s="7">
        <v>378400</v>
      </c>
      <c r="E13" s="7">
        <v>450444</v>
      </c>
      <c r="F13" s="10">
        <f t="shared" si="0"/>
        <v>119.03911205073996</v>
      </c>
      <c r="G13" s="7">
        <f>'Załącznik Nr 4'!D41</f>
        <v>328000</v>
      </c>
      <c r="H13" s="7">
        <f>'Załącznik Nr 4'!E41</f>
        <v>596530</v>
      </c>
      <c r="I13" s="7">
        <f>'Załącznik Nr 4'!F41</f>
        <v>594802</v>
      </c>
      <c r="J13" s="10">
        <f t="shared" si="1"/>
        <v>99.71032471124671</v>
      </c>
    </row>
    <row r="14" spans="1:10" ht="12.75">
      <c r="A14" s="3">
        <v>710</v>
      </c>
      <c r="B14" s="2" t="s">
        <v>9</v>
      </c>
      <c r="C14" s="7"/>
      <c r="D14" s="7"/>
      <c r="E14" s="7"/>
      <c r="F14" s="10"/>
      <c r="G14" s="7">
        <f>'Załącznik Nr 4'!D51</f>
        <v>45000</v>
      </c>
      <c r="H14" s="7">
        <f>'Załącznik Nr 4'!E51</f>
        <v>450</v>
      </c>
      <c r="I14" s="7">
        <f>'Załącznik Nr 4'!F51</f>
        <v>445</v>
      </c>
      <c r="J14" s="10">
        <f t="shared" si="1"/>
        <v>98.88888888888889</v>
      </c>
    </row>
    <row r="15" spans="1:10" ht="12.75">
      <c r="A15" s="3">
        <v>750</v>
      </c>
      <c r="B15" s="2" t="s">
        <v>10</v>
      </c>
      <c r="C15" s="7">
        <v>12700</v>
      </c>
      <c r="D15" s="7">
        <v>30596</v>
      </c>
      <c r="E15" s="7">
        <v>29346</v>
      </c>
      <c r="F15" s="10">
        <f t="shared" si="0"/>
        <v>95.91449862727154</v>
      </c>
      <c r="G15" s="7">
        <f>'Załącznik Nr 4'!D58</f>
        <v>1662390</v>
      </c>
      <c r="H15" s="7">
        <f>'Załącznik Nr 4'!E58</f>
        <v>1922586</v>
      </c>
      <c r="I15" s="7">
        <f>'Załącznik Nr 4'!F58</f>
        <v>1874311</v>
      </c>
      <c r="J15" s="10">
        <f t="shared" si="1"/>
        <v>97.4890590069833</v>
      </c>
    </row>
    <row r="16" spans="1:10" ht="25.5">
      <c r="A16" s="3">
        <v>754</v>
      </c>
      <c r="B16" s="6" t="s">
        <v>11</v>
      </c>
      <c r="C16" s="7"/>
      <c r="D16" s="7">
        <v>0</v>
      </c>
      <c r="E16" s="7"/>
      <c r="F16" s="10"/>
      <c r="G16" s="7">
        <f>'Załącznik Nr 4'!D80</f>
        <v>163147</v>
      </c>
      <c r="H16" s="7">
        <f>'Załącznik Nr 4'!E80</f>
        <v>248000</v>
      </c>
      <c r="I16" s="7">
        <f>'Załącznik Nr 4'!F80</f>
        <v>233300</v>
      </c>
      <c r="J16" s="10">
        <f t="shared" si="1"/>
        <v>94.07258064516128</v>
      </c>
    </row>
    <row r="17" spans="1:10" ht="54.75" customHeight="1">
      <c r="A17" s="3">
        <v>756</v>
      </c>
      <c r="B17" s="6" t="s">
        <v>12</v>
      </c>
      <c r="C17" s="7">
        <v>5313981</v>
      </c>
      <c r="D17" s="7">
        <v>5336258</v>
      </c>
      <c r="E17" s="7">
        <v>5373602</v>
      </c>
      <c r="F17" s="10">
        <f t="shared" si="0"/>
        <v>100.69981623827033</v>
      </c>
      <c r="G17" s="7">
        <f>'Załącznik Nr 4'!D97</f>
        <v>87000</v>
      </c>
      <c r="H17" s="7">
        <f>'Załącznik Nr 4'!E97</f>
        <v>99300</v>
      </c>
      <c r="I17" s="7">
        <f>'Załącznik Nr 4'!F97</f>
        <v>98924</v>
      </c>
      <c r="J17" s="10">
        <f t="shared" si="1"/>
        <v>99.62134944612286</v>
      </c>
    </row>
    <row r="18" spans="1:10" ht="15.75" customHeight="1">
      <c r="A18" s="3">
        <v>757</v>
      </c>
      <c r="B18" s="6" t="s">
        <v>25</v>
      </c>
      <c r="C18" s="7">
        <v>0</v>
      </c>
      <c r="D18" s="7">
        <v>0</v>
      </c>
      <c r="E18" s="7">
        <v>0</v>
      </c>
      <c r="F18" s="10"/>
      <c r="G18" s="7">
        <f>'Załącznik Nr 4'!D104</f>
        <v>40000</v>
      </c>
      <c r="H18" s="7">
        <f>'Załącznik Nr 4'!E104</f>
        <v>40000</v>
      </c>
      <c r="I18" s="7">
        <f>'Załącznik Nr 4'!F104</f>
        <v>29160</v>
      </c>
      <c r="J18" s="10">
        <f t="shared" si="1"/>
        <v>72.89999999999999</v>
      </c>
    </row>
    <row r="19" spans="1:10" ht="12.75">
      <c r="A19" s="3">
        <v>758</v>
      </c>
      <c r="B19" s="2" t="s">
        <v>13</v>
      </c>
      <c r="C19" s="7">
        <v>7217153</v>
      </c>
      <c r="D19" s="7">
        <v>7147687</v>
      </c>
      <c r="E19" s="7">
        <v>7147687</v>
      </c>
      <c r="F19" s="10">
        <f t="shared" si="0"/>
        <v>100</v>
      </c>
      <c r="G19" s="7">
        <f>'Załącznik Nr 4'!D107</f>
        <v>120000</v>
      </c>
      <c r="H19" s="7">
        <f>'Załącznik Nr 4'!E107</f>
        <v>4700</v>
      </c>
      <c r="I19" s="7">
        <f>'Załącznik Nr 4'!F107</f>
        <v>0</v>
      </c>
      <c r="J19" s="10"/>
    </row>
    <row r="20" spans="1:10" ht="12.75">
      <c r="A20" s="3">
        <v>801</v>
      </c>
      <c r="B20" s="2" t="s">
        <v>14</v>
      </c>
      <c r="C20" s="7">
        <v>16170</v>
      </c>
      <c r="D20" s="7">
        <v>292327</v>
      </c>
      <c r="E20" s="7">
        <v>284784</v>
      </c>
      <c r="F20" s="10">
        <f t="shared" si="0"/>
        <v>97.41967043755794</v>
      </c>
      <c r="G20" s="7">
        <f>'Załącznik Nr 4'!D111</f>
        <v>6685506</v>
      </c>
      <c r="H20" s="7">
        <f>'Załącznik Nr 4'!E111</f>
        <v>6932083</v>
      </c>
      <c r="I20" s="7">
        <f>'Załącznik Nr 4'!F111</f>
        <v>6889406</v>
      </c>
      <c r="J20" s="10">
        <f t="shared" si="1"/>
        <v>99.38435532292385</v>
      </c>
    </row>
    <row r="21" spans="1:10" ht="12.75">
      <c r="A21" s="3">
        <v>851</v>
      </c>
      <c r="B21" s="2" t="s">
        <v>15</v>
      </c>
      <c r="C21" s="7">
        <v>1377000</v>
      </c>
      <c r="D21" s="7">
        <v>0</v>
      </c>
      <c r="E21" s="7">
        <v>0</v>
      </c>
      <c r="F21" s="10">
        <v>0</v>
      </c>
      <c r="G21" s="7">
        <f>'Załącznik Nr 4'!D152</f>
        <v>1720000</v>
      </c>
      <c r="H21" s="7">
        <f>'Załącznik Nr 4'!E152</f>
        <v>171328</v>
      </c>
      <c r="I21" s="7">
        <f>'Załącznik Nr 4'!F152</f>
        <v>86236</v>
      </c>
      <c r="J21" s="10">
        <f t="shared" si="1"/>
        <v>50.33386253268585</v>
      </c>
    </row>
    <row r="22" spans="1:10" ht="12.75">
      <c r="A22" s="3">
        <v>852</v>
      </c>
      <c r="B22" s="2" t="s">
        <v>133</v>
      </c>
      <c r="C22" s="7">
        <v>151521</v>
      </c>
      <c r="D22" s="7">
        <v>222250</v>
      </c>
      <c r="E22" s="7">
        <v>214759</v>
      </c>
      <c r="F22" s="10">
        <f t="shared" si="0"/>
        <v>96.62947131608549</v>
      </c>
      <c r="G22" s="7">
        <f>'Załącznik Nr 4'!D161</f>
        <v>502001</v>
      </c>
      <c r="H22" s="7">
        <f>'Załącznik Nr 4'!E161</f>
        <v>602963</v>
      </c>
      <c r="I22" s="7">
        <f>'Załącznik Nr 4'!F161</f>
        <v>561274</v>
      </c>
      <c r="J22" s="10">
        <f t="shared" si="1"/>
        <v>93.08597708317095</v>
      </c>
    </row>
    <row r="23" spans="1:10" ht="25.5">
      <c r="A23" s="3">
        <v>854</v>
      </c>
      <c r="B23" s="6" t="s">
        <v>16</v>
      </c>
      <c r="C23" s="7">
        <f>'Załącznik Nr 3'!C81</f>
        <v>0</v>
      </c>
      <c r="D23" s="7">
        <v>67452</v>
      </c>
      <c r="E23" s="7">
        <v>67452</v>
      </c>
      <c r="F23" s="10">
        <f t="shared" si="0"/>
        <v>100</v>
      </c>
      <c r="G23" s="7">
        <f>'Załącznik Nr 4'!D182</f>
        <v>195000</v>
      </c>
      <c r="H23" s="7">
        <f>'Załącznik Nr 4'!E182</f>
        <v>287452</v>
      </c>
      <c r="I23" s="7">
        <f>'Załącznik Nr 4'!F182</f>
        <v>280401</v>
      </c>
      <c r="J23" s="10">
        <f t="shared" si="1"/>
        <v>97.54706872799632</v>
      </c>
    </row>
    <row r="24" spans="1:10" ht="25.5">
      <c r="A24" s="3">
        <v>900</v>
      </c>
      <c r="B24" s="6" t="s">
        <v>17</v>
      </c>
      <c r="C24" s="7">
        <v>250000</v>
      </c>
      <c r="D24" s="7">
        <v>250000</v>
      </c>
      <c r="E24" s="7"/>
      <c r="F24" s="10"/>
      <c r="G24" s="7">
        <f>'Załącznik Nr 4'!D197</f>
        <v>861000</v>
      </c>
      <c r="H24" s="7">
        <f>'Załącznik Nr 4'!E197</f>
        <v>972535</v>
      </c>
      <c r="I24" s="7">
        <f>'Załącznik Nr 4'!F197</f>
        <v>603046</v>
      </c>
      <c r="J24" s="10">
        <f t="shared" si="1"/>
        <v>62.00763982787252</v>
      </c>
    </row>
    <row r="25" spans="1:10" ht="25.5">
      <c r="A25" s="3">
        <v>921</v>
      </c>
      <c r="B25" s="6" t="s">
        <v>18</v>
      </c>
      <c r="C25" s="7">
        <v>0</v>
      </c>
      <c r="D25" s="7"/>
      <c r="E25" s="7"/>
      <c r="F25" s="10"/>
      <c r="G25" s="7">
        <f>'Załącznik Nr 4'!D227</f>
        <v>309600</v>
      </c>
      <c r="H25" s="7">
        <f>'Załącznik Nr 4'!E227</f>
        <v>337559</v>
      </c>
      <c r="I25" s="7">
        <f>'Załącznik Nr 4'!F227</f>
        <v>332943</v>
      </c>
      <c r="J25" s="10">
        <f t="shared" si="1"/>
        <v>98.63253534937596</v>
      </c>
    </row>
    <row r="26" spans="1:10" ht="12.75">
      <c r="A26" s="3">
        <v>926</v>
      </c>
      <c r="B26" s="6" t="s">
        <v>19</v>
      </c>
      <c r="C26" s="7">
        <v>863000</v>
      </c>
      <c r="D26" s="7">
        <v>118871</v>
      </c>
      <c r="E26" s="7">
        <v>0</v>
      </c>
      <c r="F26" s="10"/>
      <c r="G26" s="7">
        <f>'Załącznik Nr 4'!D242</f>
        <v>1226000</v>
      </c>
      <c r="H26" s="7">
        <f>'Załącznik Nr 4'!E242</f>
        <v>267488</v>
      </c>
      <c r="I26" s="7">
        <f>'Załącznik Nr 4'!F242</f>
        <v>87728</v>
      </c>
      <c r="J26" s="10">
        <f t="shared" si="1"/>
        <v>32.79698528532121</v>
      </c>
    </row>
    <row r="27" spans="1:10" ht="28.5" customHeight="1">
      <c r="A27" s="150" t="s">
        <v>26</v>
      </c>
      <c r="B27" s="150"/>
      <c r="C27" s="9">
        <f>SUM(C11:C26)</f>
        <v>15815609</v>
      </c>
      <c r="D27" s="9">
        <f>SUM(D11:D26)</f>
        <v>14236905</v>
      </c>
      <c r="E27" s="9">
        <f>SUM(E11:E26)</f>
        <v>13961360</v>
      </c>
      <c r="F27" s="12">
        <f t="shared" si="0"/>
        <v>98.06457232102062</v>
      </c>
      <c r="G27" s="9">
        <f>SUM(G11:G26)</f>
        <v>16020609</v>
      </c>
      <c r="H27" s="9">
        <f>SUM(H11:H26)</f>
        <v>14448255</v>
      </c>
      <c r="I27" s="9">
        <f>SUM(I11:I26)</f>
        <v>13458359</v>
      </c>
      <c r="J27" s="12">
        <f t="shared" si="1"/>
        <v>93.14868127673549</v>
      </c>
    </row>
    <row r="28" spans="1:10" ht="12.75">
      <c r="A28" s="151" t="s">
        <v>157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0" ht="21" customHeight="1">
      <c r="A30" s="3"/>
      <c r="B30" s="4" t="s">
        <v>158</v>
      </c>
      <c r="C30" s="8">
        <f>SUM(C31:C34)</f>
        <v>30185</v>
      </c>
      <c r="D30" s="8">
        <f>SUM(D31:D34)</f>
        <v>32765</v>
      </c>
      <c r="E30" s="8">
        <f>SUM(E31:E34)</f>
        <v>26377</v>
      </c>
      <c r="F30" s="10">
        <f aca="true" t="shared" si="2" ref="F30:F42">E30/D30*100</f>
        <v>80.50358614375095</v>
      </c>
      <c r="G30" s="8">
        <f>SUM(G31:G34)</f>
        <v>30185</v>
      </c>
      <c r="H30" s="8">
        <f>SUM(H31:H34)</f>
        <v>32765</v>
      </c>
      <c r="I30" s="8">
        <f>SUM(I31:I34)</f>
        <v>26377</v>
      </c>
      <c r="J30" s="10">
        <f aca="true" t="shared" si="3" ref="J30:J42">I30/H30*100</f>
        <v>80.50358614375095</v>
      </c>
    </row>
    <row r="31" spans="1:10" ht="12.75">
      <c r="A31" s="3">
        <v>710</v>
      </c>
      <c r="B31" s="2" t="s">
        <v>9</v>
      </c>
      <c r="C31" s="8">
        <f>'Załącznik Nr 3'!C94</f>
        <v>20000</v>
      </c>
      <c r="D31" s="8">
        <v>21000</v>
      </c>
      <c r="E31" s="8">
        <v>14612</v>
      </c>
      <c r="F31" s="10">
        <f t="shared" si="2"/>
        <v>69.58095238095238</v>
      </c>
      <c r="G31" s="8">
        <f>'Załącznik Nr 4'!D253</f>
        <v>20000</v>
      </c>
      <c r="H31" s="8">
        <f>'Załącznik Nr 4'!E253</f>
        <v>21000</v>
      </c>
      <c r="I31" s="8">
        <f>'Załącznik Nr 4'!F253</f>
        <v>14612</v>
      </c>
      <c r="J31" s="10">
        <f t="shared" si="3"/>
        <v>69.58095238095238</v>
      </c>
    </row>
    <row r="32" spans="1:10" ht="25.5">
      <c r="A32" s="3">
        <v>754</v>
      </c>
      <c r="B32" s="6" t="s">
        <v>11</v>
      </c>
      <c r="C32" s="8">
        <v>10185</v>
      </c>
      <c r="D32" s="8">
        <v>10185</v>
      </c>
      <c r="E32" s="8">
        <v>10185</v>
      </c>
      <c r="F32" s="10">
        <f t="shared" si="2"/>
        <v>100</v>
      </c>
      <c r="G32" s="8">
        <f>'Załącznik Nr 4'!D257</f>
        <v>10185</v>
      </c>
      <c r="H32" s="8">
        <f>'Załącznik Nr 4'!E257</f>
        <v>10185</v>
      </c>
      <c r="I32" s="8">
        <f>'Załącznik Nr 4'!F257</f>
        <v>10185</v>
      </c>
      <c r="J32" s="10">
        <f t="shared" si="3"/>
        <v>100</v>
      </c>
    </row>
    <row r="33" spans="1:10" ht="12.75">
      <c r="A33" s="3">
        <v>801</v>
      </c>
      <c r="B33" s="2" t="s">
        <v>14</v>
      </c>
      <c r="C33" s="7"/>
      <c r="D33" s="7">
        <v>890</v>
      </c>
      <c r="E33" s="7">
        <v>890</v>
      </c>
      <c r="F33" s="10">
        <f t="shared" si="2"/>
        <v>100</v>
      </c>
      <c r="G33" s="8">
        <f>'Załącznik Nr 4'!D263</f>
        <v>0</v>
      </c>
      <c r="H33" s="8">
        <f>'Załącznik Nr 4'!E263</f>
        <v>890</v>
      </c>
      <c r="I33" s="8">
        <f>'Załącznik Nr 4'!F263</f>
        <v>890</v>
      </c>
      <c r="J33" s="10">
        <f t="shared" si="3"/>
        <v>100</v>
      </c>
    </row>
    <row r="34" spans="1:10" ht="25.5">
      <c r="A34" s="101">
        <v>921</v>
      </c>
      <c r="B34" s="6" t="s">
        <v>18</v>
      </c>
      <c r="C34" s="8"/>
      <c r="D34" s="8">
        <v>690</v>
      </c>
      <c r="E34" s="8">
        <v>690</v>
      </c>
      <c r="F34" s="10">
        <f t="shared" si="2"/>
        <v>100</v>
      </c>
      <c r="G34" s="8">
        <f>'Załącznik Nr 4'!D266</f>
        <v>0</v>
      </c>
      <c r="H34" s="8">
        <f>'Załącznik Nr 4'!E266</f>
        <v>690</v>
      </c>
      <c r="I34" s="8">
        <f>'Załącznik Nr 4'!F266</f>
        <v>690</v>
      </c>
      <c r="J34" s="10">
        <f t="shared" si="3"/>
        <v>100</v>
      </c>
    </row>
    <row r="35" spans="1:10" ht="20.25" customHeight="1">
      <c r="A35" s="3"/>
      <c r="B35" s="5" t="s">
        <v>20</v>
      </c>
      <c r="C35" s="8">
        <f>SUM(C36:C39)</f>
        <v>1728206</v>
      </c>
      <c r="D35" s="8">
        <f>SUM(D36:D39)</f>
        <v>2360747</v>
      </c>
      <c r="E35" s="8">
        <f>SUM(E36:E39)</f>
        <v>2310010</v>
      </c>
      <c r="F35" s="10">
        <f t="shared" si="2"/>
        <v>97.85080739274476</v>
      </c>
      <c r="G35" s="8">
        <f>SUM(G36:G39)</f>
        <v>1728206</v>
      </c>
      <c r="H35" s="8">
        <f>SUM(H36:H39)</f>
        <v>2360747</v>
      </c>
      <c r="I35" s="8">
        <f>SUM(I36:I39)</f>
        <v>2309009</v>
      </c>
      <c r="J35" s="10">
        <f t="shared" si="3"/>
        <v>97.80840555976562</v>
      </c>
    </row>
    <row r="36" spans="1:10" ht="20.25" customHeight="1">
      <c r="A36" s="99" t="s">
        <v>27</v>
      </c>
      <c r="B36" s="100" t="s">
        <v>6</v>
      </c>
      <c r="C36" s="8"/>
      <c r="D36" s="7">
        <v>84398</v>
      </c>
      <c r="E36" s="7">
        <v>84398</v>
      </c>
      <c r="F36" s="10">
        <f t="shared" si="2"/>
        <v>100</v>
      </c>
      <c r="G36" s="8"/>
      <c r="H36" s="8">
        <v>84398</v>
      </c>
      <c r="I36" s="8">
        <v>84398</v>
      </c>
      <c r="J36" s="10">
        <f t="shared" si="3"/>
        <v>100</v>
      </c>
    </row>
    <row r="37" spans="1:10" ht="15.75" customHeight="1">
      <c r="A37" s="3">
        <v>750</v>
      </c>
      <c r="B37" s="2" t="s">
        <v>10</v>
      </c>
      <c r="C37" s="8">
        <v>54992</v>
      </c>
      <c r="D37" s="8">
        <v>55937</v>
      </c>
      <c r="E37" s="8">
        <v>55937</v>
      </c>
      <c r="F37" s="10">
        <f t="shared" si="2"/>
        <v>100</v>
      </c>
      <c r="G37" s="8">
        <f>'Załącznik Nr 4'!D273</f>
        <v>54992</v>
      </c>
      <c r="H37" s="8">
        <f>'Załącznik Nr 4'!E273</f>
        <v>55937</v>
      </c>
      <c r="I37" s="8">
        <f>'Załącznik Nr 4'!F273</f>
        <v>54936</v>
      </c>
      <c r="J37" s="10">
        <f t="shared" si="3"/>
        <v>98.21048679764736</v>
      </c>
    </row>
    <row r="38" spans="1:10" ht="52.5" customHeight="1">
      <c r="A38" s="3">
        <v>751</v>
      </c>
      <c r="B38" s="6" t="s">
        <v>21</v>
      </c>
      <c r="C38" s="7">
        <v>1688</v>
      </c>
      <c r="D38" s="7">
        <v>37940</v>
      </c>
      <c r="E38" s="7">
        <v>23025</v>
      </c>
      <c r="F38" s="10">
        <f t="shared" si="2"/>
        <v>60.68792830785451</v>
      </c>
      <c r="G38" s="7">
        <f>'Załącznik Nr 4'!D279</f>
        <v>1688</v>
      </c>
      <c r="H38" s="7">
        <f>'Załącznik Nr 4'!E279</f>
        <v>37940</v>
      </c>
      <c r="I38" s="7">
        <f>'Załącznik Nr 4'!F279</f>
        <v>23025</v>
      </c>
      <c r="J38" s="10">
        <f t="shared" si="3"/>
        <v>60.68792830785451</v>
      </c>
    </row>
    <row r="39" spans="1:10" ht="12.75">
      <c r="A39" s="3">
        <v>852</v>
      </c>
      <c r="B39" s="2" t="s">
        <v>133</v>
      </c>
      <c r="C39" s="8">
        <v>1671526</v>
      </c>
      <c r="D39" s="8">
        <v>2182472</v>
      </c>
      <c r="E39" s="8">
        <v>2146650</v>
      </c>
      <c r="F39" s="10">
        <f t="shared" si="2"/>
        <v>98.35865019115938</v>
      </c>
      <c r="G39" s="8">
        <f>'Załącznik Nr 4'!D293</f>
        <v>1671526</v>
      </c>
      <c r="H39" s="8">
        <f>'Załącznik Nr 4'!E293</f>
        <v>2182472</v>
      </c>
      <c r="I39" s="8">
        <f>'Załącznik Nr 4'!F293</f>
        <v>2146650</v>
      </c>
      <c r="J39" s="10">
        <f t="shared" si="3"/>
        <v>98.35865019115938</v>
      </c>
    </row>
    <row r="40" spans="1:10" ht="15.75" customHeight="1">
      <c r="A40" s="156" t="s">
        <v>22</v>
      </c>
      <c r="B40" s="157"/>
      <c r="C40" s="9">
        <f>SUM(C35)</f>
        <v>1728206</v>
      </c>
      <c r="D40" s="9">
        <f>SUM(D35)</f>
        <v>2360747</v>
      </c>
      <c r="E40" s="9">
        <f>SUM(E35)</f>
        <v>2310010</v>
      </c>
      <c r="F40" s="12">
        <f t="shared" si="2"/>
        <v>97.85080739274476</v>
      </c>
      <c r="G40" s="9">
        <f>SUM(G35)</f>
        <v>1728206</v>
      </c>
      <c r="H40" s="9">
        <f>SUM(H35)</f>
        <v>2360747</v>
      </c>
      <c r="I40" s="9">
        <f>SUM(I35)</f>
        <v>2309009</v>
      </c>
      <c r="J40" s="12">
        <f t="shared" si="3"/>
        <v>97.80840555976562</v>
      </c>
    </row>
    <row r="41" spans="1:10" ht="27" customHeight="1">
      <c r="A41" s="152" t="s">
        <v>159</v>
      </c>
      <c r="B41" s="153"/>
      <c r="C41" s="13">
        <f>SUM(C40+C30)</f>
        <v>1758391</v>
      </c>
      <c r="D41" s="13">
        <f>SUM(D40+D30)</f>
        <v>2393512</v>
      </c>
      <c r="E41" s="13">
        <f>SUM(E40+E30)</f>
        <v>2336387</v>
      </c>
      <c r="F41" s="12">
        <f t="shared" si="2"/>
        <v>97.61333972839911</v>
      </c>
      <c r="G41" s="13">
        <f>SUM(G40+G30)</f>
        <v>1758391</v>
      </c>
      <c r="H41" s="13">
        <f>SUM(H40+H30)</f>
        <v>2393512</v>
      </c>
      <c r="I41" s="13">
        <f>SUM(I40+I30)</f>
        <v>2335386</v>
      </c>
      <c r="J41" s="12">
        <f t="shared" si="3"/>
        <v>97.57151833790681</v>
      </c>
    </row>
    <row r="42" spans="1:10" ht="12.75">
      <c r="A42" s="154" t="s">
        <v>24</v>
      </c>
      <c r="B42" s="154"/>
      <c r="C42" s="11">
        <f>SUM(C27+C41)</f>
        <v>17574000</v>
      </c>
      <c r="D42" s="11">
        <f>SUM(D27+D41)</f>
        <v>16630417</v>
      </c>
      <c r="E42" s="11">
        <f>SUM(E27+E41)</f>
        <v>16297747</v>
      </c>
      <c r="F42" s="12">
        <f t="shared" si="2"/>
        <v>97.99962923359048</v>
      </c>
      <c r="G42" s="11">
        <f>SUM(G27+G41)</f>
        <v>17779000</v>
      </c>
      <c r="H42" s="11">
        <f>SUM(H27+H41)</f>
        <v>16841767</v>
      </c>
      <c r="I42" s="11">
        <f>SUM(I27+I41)</f>
        <v>15793745</v>
      </c>
      <c r="J42" s="12">
        <f t="shared" si="3"/>
        <v>93.7772443948429</v>
      </c>
    </row>
  </sheetData>
  <mergeCells count="18">
    <mergeCell ref="A41:B41"/>
    <mergeCell ref="A42:B42"/>
    <mergeCell ref="G2:I3"/>
    <mergeCell ref="B7:B9"/>
    <mergeCell ref="D7:D9"/>
    <mergeCell ref="E7:E9"/>
    <mergeCell ref="A40:B40"/>
    <mergeCell ref="C6:F6"/>
    <mergeCell ref="G6:J6"/>
    <mergeCell ref="C7:C9"/>
    <mergeCell ref="J7:J9"/>
    <mergeCell ref="A27:B27"/>
    <mergeCell ref="A28:J29"/>
    <mergeCell ref="A7:A9"/>
    <mergeCell ref="F7:F9"/>
    <mergeCell ref="G7:G9"/>
    <mergeCell ref="H7:H9"/>
    <mergeCell ref="I7:I9"/>
  </mergeCells>
  <printOptions/>
  <pageMargins left="0.75" right="0.75" top="1" bottom="1" header="0.5" footer="0.5"/>
  <pageSetup fitToHeight="1" fitToWidth="1" horizontalDpi="300" verticalDpi="300" orientation="landscape" paperSize="9" scale="59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workbookViewId="0" topLeftCell="A124">
      <selection activeCell="C5" sqref="C5"/>
    </sheetView>
  </sheetViews>
  <sheetFormatPr defaultColWidth="9.140625" defaultRowHeight="12.75"/>
  <cols>
    <col min="1" max="1" width="7.421875" style="0" customWidth="1"/>
    <col min="2" max="2" width="29.7109375" style="0" customWidth="1"/>
    <col min="3" max="3" width="13.8515625" style="0" customWidth="1"/>
    <col min="4" max="4" width="13.28125" style="0" customWidth="1"/>
    <col min="5" max="5" width="13.7109375" style="0" customWidth="1"/>
    <col min="6" max="6" width="9.8515625" style="0" customWidth="1"/>
  </cols>
  <sheetData>
    <row r="1" spans="1:6" ht="12.75">
      <c r="A1" s="23"/>
      <c r="B1" s="23"/>
      <c r="C1" s="147" t="s">
        <v>177</v>
      </c>
      <c r="D1" s="147"/>
      <c r="E1" s="147"/>
      <c r="F1" s="23"/>
    </row>
    <row r="2" spans="1:6" ht="12.75">
      <c r="A2" s="23"/>
      <c r="B2" s="23"/>
      <c r="C2" s="23"/>
      <c r="D2" s="23"/>
      <c r="E2" s="23"/>
      <c r="F2" s="23"/>
    </row>
    <row r="3" spans="1:6" ht="12.75">
      <c r="A3" s="23"/>
      <c r="B3" s="23"/>
      <c r="C3" s="23"/>
      <c r="D3" s="23"/>
      <c r="E3" s="23"/>
      <c r="F3" s="23"/>
    </row>
    <row r="4" spans="1:6" ht="12.75">
      <c r="A4" s="23" t="s">
        <v>28</v>
      </c>
      <c r="B4" s="23"/>
      <c r="C4" s="23"/>
      <c r="D4" s="23"/>
      <c r="E4" s="23"/>
      <c r="F4" s="23"/>
    </row>
    <row r="5" spans="1:6" ht="12.75">
      <c r="A5" s="24" t="s">
        <v>175</v>
      </c>
      <c r="B5" s="23"/>
      <c r="C5" s="23"/>
      <c r="D5" s="23"/>
      <c r="E5" s="23"/>
      <c r="F5" s="23"/>
    </row>
    <row r="6" spans="1:6" ht="12.75">
      <c r="A6" s="24" t="s">
        <v>29</v>
      </c>
      <c r="B6" s="23"/>
      <c r="C6" s="23"/>
      <c r="D6" s="23"/>
      <c r="E6" s="23"/>
      <c r="F6" s="23"/>
    </row>
    <row r="7" spans="1:6" ht="12.75">
      <c r="A7" s="150" t="s">
        <v>0</v>
      </c>
      <c r="B7" s="150" t="s">
        <v>1</v>
      </c>
      <c r="C7" s="150" t="s">
        <v>30</v>
      </c>
      <c r="D7" s="150" t="s">
        <v>4</v>
      </c>
      <c r="E7" s="150" t="s">
        <v>155</v>
      </c>
      <c r="F7" s="150" t="s">
        <v>5</v>
      </c>
    </row>
    <row r="8" spans="1:6" ht="12.75">
      <c r="A8" s="150"/>
      <c r="B8" s="150"/>
      <c r="C8" s="150"/>
      <c r="D8" s="150"/>
      <c r="E8" s="150"/>
      <c r="F8" s="150"/>
    </row>
    <row r="9" spans="1:6" ht="13.5" thickBot="1">
      <c r="A9" s="25">
        <v>1</v>
      </c>
      <c r="B9" s="25">
        <v>2</v>
      </c>
      <c r="C9" s="21">
        <v>3</v>
      </c>
      <c r="D9" s="21">
        <v>4</v>
      </c>
      <c r="E9" s="21">
        <v>5</v>
      </c>
      <c r="F9" s="21">
        <v>6</v>
      </c>
    </row>
    <row r="10" spans="1:6" ht="13.5" thickTop="1">
      <c r="A10" s="26" t="s">
        <v>27</v>
      </c>
      <c r="B10" s="27" t="s">
        <v>6</v>
      </c>
      <c r="C10" s="28">
        <f>SUM(C12,C13,C14,C15)</f>
        <v>0</v>
      </c>
      <c r="D10" s="28">
        <f>SUM(D12,D13,D14,D15)</f>
        <v>194799</v>
      </c>
      <c r="E10" s="28">
        <f>SUM(E12,E13,E14,E15)</f>
        <v>194799</v>
      </c>
      <c r="F10" s="29">
        <f>E10/D10%</f>
        <v>100</v>
      </c>
    </row>
    <row r="11" spans="1:6" ht="12.75">
      <c r="A11" s="158"/>
      <c r="B11" s="31" t="s">
        <v>31</v>
      </c>
      <c r="C11" s="32"/>
      <c r="D11" s="32"/>
      <c r="E11" s="32"/>
      <c r="F11" s="33"/>
    </row>
    <row r="12" spans="1:6" ht="38.25">
      <c r="A12" s="159"/>
      <c r="B12" s="34" t="s">
        <v>32</v>
      </c>
      <c r="C12" s="32"/>
      <c r="D12" s="32">
        <v>1139</v>
      </c>
      <c r="E12" s="32">
        <v>1139</v>
      </c>
      <c r="F12" s="35">
        <f aca="true" t="shared" si="0" ref="F12:F28">E12/D12%</f>
        <v>100</v>
      </c>
    </row>
    <row r="13" spans="1:6" ht="25.5">
      <c r="A13" s="159"/>
      <c r="B13" s="34" t="s">
        <v>162</v>
      </c>
      <c r="C13" s="32"/>
      <c r="D13" s="32">
        <v>167645</v>
      </c>
      <c r="E13" s="32">
        <v>167645</v>
      </c>
      <c r="F13" s="35">
        <f t="shared" si="0"/>
        <v>100</v>
      </c>
    </row>
    <row r="14" spans="1:6" ht="38.25">
      <c r="A14" s="159"/>
      <c r="B14" s="34" t="s">
        <v>166</v>
      </c>
      <c r="C14" s="32">
        <v>0</v>
      </c>
      <c r="D14" s="32">
        <v>26015</v>
      </c>
      <c r="E14" s="32">
        <v>26015</v>
      </c>
      <c r="F14" s="35">
        <f t="shared" si="0"/>
        <v>100.00000000000001</v>
      </c>
    </row>
    <row r="15" spans="1:6" ht="38.25">
      <c r="A15" s="159"/>
      <c r="B15" s="38" t="s">
        <v>168</v>
      </c>
      <c r="C15" s="32"/>
      <c r="D15" s="32"/>
      <c r="E15" s="32"/>
      <c r="F15" s="35"/>
    </row>
    <row r="16" spans="1:7" ht="12.75">
      <c r="A16" s="37">
        <v>600</v>
      </c>
      <c r="B16" s="38" t="s">
        <v>7</v>
      </c>
      <c r="C16" s="39">
        <f>SUM(C18:C20)</f>
        <v>479684</v>
      </c>
      <c r="D16" s="39">
        <f>SUM(D18:D20)</f>
        <v>198265</v>
      </c>
      <c r="E16" s="39">
        <f>SUM(E18:E20)</f>
        <v>198487</v>
      </c>
      <c r="F16" s="29">
        <f t="shared" si="0"/>
        <v>100.11197135147404</v>
      </c>
      <c r="G16" s="35"/>
    </row>
    <row r="17" spans="1:6" ht="12.75">
      <c r="A17" s="158"/>
      <c r="B17" s="31" t="s">
        <v>31</v>
      </c>
      <c r="C17" s="32"/>
      <c r="D17" s="32"/>
      <c r="E17" s="32"/>
      <c r="F17" s="33"/>
    </row>
    <row r="18" spans="1:6" ht="25.5">
      <c r="A18" s="159"/>
      <c r="B18" s="34" t="s">
        <v>167</v>
      </c>
      <c r="C18" s="32"/>
      <c r="D18" s="32">
        <v>0</v>
      </c>
      <c r="E18" s="32">
        <v>247</v>
      </c>
      <c r="F18" s="35"/>
    </row>
    <row r="19" spans="1:6" ht="38.25">
      <c r="A19" s="159"/>
      <c r="B19" s="40" t="s">
        <v>34</v>
      </c>
      <c r="C19" s="32">
        <v>479684</v>
      </c>
      <c r="D19" s="32"/>
      <c r="E19" s="32"/>
      <c r="F19" s="35"/>
    </row>
    <row r="20" spans="1:6" ht="38.25">
      <c r="A20" s="167"/>
      <c r="B20" s="38" t="s">
        <v>168</v>
      </c>
      <c r="C20" s="32"/>
      <c r="D20" s="32">
        <v>198265</v>
      </c>
      <c r="E20" s="32">
        <v>198240</v>
      </c>
      <c r="F20" s="35">
        <f t="shared" si="0"/>
        <v>99.98739061357274</v>
      </c>
    </row>
    <row r="21" spans="1:6" ht="12.75">
      <c r="A21" s="37">
        <v>700</v>
      </c>
      <c r="B21" s="38" t="s">
        <v>8</v>
      </c>
      <c r="C21" s="39">
        <f>SUM(C23:C29)</f>
        <v>134400</v>
      </c>
      <c r="D21" s="39">
        <f>SUM(D23:D29)</f>
        <v>378400</v>
      </c>
      <c r="E21" s="39">
        <f>SUM(E23:E29)</f>
        <v>450444</v>
      </c>
      <c r="F21" s="29">
        <f t="shared" si="0"/>
        <v>119.03911205073996</v>
      </c>
    </row>
    <row r="22" spans="1:6" ht="12.75">
      <c r="A22" s="160"/>
      <c r="B22" s="31" t="s">
        <v>31</v>
      </c>
      <c r="C22" s="32"/>
      <c r="D22" s="32"/>
      <c r="E22" s="32"/>
      <c r="F22" s="33"/>
    </row>
    <row r="23" spans="1:6" ht="38.25">
      <c r="A23" s="160"/>
      <c r="B23" s="34" t="s">
        <v>32</v>
      </c>
      <c r="C23" s="32">
        <v>14500</v>
      </c>
      <c r="D23" s="32">
        <v>258500</v>
      </c>
      <c r="E23" s="32">
        <v>315968</v>
      </c>
      <c r="F23" s="35">
        <f t="shared" si="0"/>
        <v>122.23133462282398</v>
      </c>
    </row>
    <row r="24" spans="1:6" ht="38.25">
      <c r="A24" s="160"/>
      <c r="B24" s="34" t="s">
        <v>35</v>
      </c>
      <c r="C24" s="32">
        <v>4000</v>
      </c>
      <c r="D24" s="32">
        <v>4000</v>
      </c>
      <c r="E24" s="32">
        <v>4462</v>
      </c>
      <c r="F24" s="35">
        <f t="shared" si="0"/>
        <v>111.55</v>
      </c>
    </row>
    <row r="25" spans="1:6" ht="12.75">
      <c r="A25" s="160"/>
      <c r="B25" s="34" t="s">
        <v>170</v>
      </c>
      <c r="C25" s="32">
        <v>5000</v>
      </c>
      <c r="D25" s="32">
        <v>5000</v>
      </c>
      <c r="E25" s="32"/>
      <c r="F25" s="35"/>
    </row>
    <row r="26" spans="1:6" ht="25.5">
      <c r="A26" s="160"/>
      <c r="B26" s="34" t="s">
        <v>33</v>
      </c>
      <c r="C26" s="32">
        <v>100000</v>
      </c>
      <c r="D26" s="32">
        <v>100000</v>
      </c>
      <c r="E26" s="32">
        <v>124043</v>
      </c>
      <c r="F26" s="35">
        <f t="shared" si="0"/>
        <v>124.043</v>
      </c>
    </row>
    <row r="27" spans="1:6" ht="12.75">
      <c r="A27" s="160"/>
      <c r="B27" s="34" t="s">
        <v>129</v>
      </c>
      <c r="C27" s="32">
        <v>900</v>
      </c>
      <c r="D27" s="32">
        <v>900</v>
      </c>
      <c r="E27" s="32">
        <v>2745</v>
      </c>
      <c r="F27" s="35">
        <f t="shared" si="0"/>
        <v>305</v>
      </c>
    </row>
    <row r="28" spans="1:6" ht="25.5">
      <c r="A28" s="160"/>
      <c r="B28" s="34" t="s">
        <v>36</v>
      </c>
      <c r="C28" s="32">
        <v>10000</v>
      </c>
      <c r="D28" s="32">
        <v>10000</v>
      </c>
      <c r="E28" s="32">
        <v>61</v>
      </c>
      <c r="F28" s="35">
        <f t="shared" si="0"/>
        <v>0.61</v>
      </c>
    </row>
    <row r="29" spans="1:6" ht="12.75">
      <c r="A29" s="37"/>
      <c r="B29" s="34" t="s">
        <v>169</v>
      </c>
      <c r="C29" s="32"/>
      <c r="D29" s="32"/>
      <c r="E29" s="32">
        <v>3165</v>
      </c>
      <c r="F29" s="35"/>
    </row>
    <row r="30" spans="1:6" ht="12.75">
      <c r="A30" s="37">
        <v>750</v>
      </c>
      <c r="B30" s="38" t="s">
        <v>10</v>
      </c>
      <c r="C30" s="39">
        <f>SUM(C32,C33,C34)</f>
        <v>12700</v>
      </c>
      <c r="D30" s="39">
        <f>SUM(D32:D36)</f>
        <v>30596</v>
      </c>
      <c r="E30" s="39">
        <f>SUM(E32:E36)</f>
        <v>29346</v>
      </c>
      <c r="F30" s="29">
        <f>E30/D30%</f>
        <v>95.91449862727154</v>
      </c>
    </row>
    <row r="31" spans="1:6" ht="12.75">
      <c r="A31" s="160"/>
      <c r="B31" s="31" t="s">
        <v>31</v>
      </c>
      <c r="C31" s="32"/>
      <c r="D31" s="32"/>
      <c r="E31" s="32"/>
      <c r="F31" s="33"/>
    </row>
    <row r="32" spans="1:6" ht="12.75">
      <c r="A32" s="160"/>
      <c r="B32" s="34" t="s">
        <v>130</v>
      </c>
      <c r="C32" s="32">
        <v>11200</v>
      </c>
      <c r="D32" s="32">
        <v>11200</v>
      </c>
      <c r="E32" s="32">
        <v>9079</v>
      </c>
      <c r="F32" s="35">
        <f>E32/D32%</f>
        <v>81.0625</v>
      </c>
    </row>
    <row r="33" spans="1:6" ht="12.75">
      <c r="A33" s="160"/>
      <c r="B33" s="34" t="s">
        <v>131</v>
      </c>
      <c r="C33" s="32">
        <v>1500</v>
      </c>
      <c r="D33" s="32">
        <v>1500</v>
      </c>
      <c r="E33" s="32">
        <v>875</v>
      </c>
      <c r="F33" s="35">
        <f>E33/D33%</f>
        <v>58.333333333333336</v>
      </c>
    </row>
    <row r="34" spans="1:6" ht="38.25">
      <c r="A34" s="160"/>
      <c r="B34" s="34" t="s">
        <v>171</v>
      </c>
      <c r="C34" s="32"/>
      <c r="D34" s="32"/>
      <c r="E34" s="32">
        <v>84</v>
      </c>
      <c r="F34" s="35"/>
    </row>
    <row r="35" spans="1:6" ht="12.75">
      <c r="A35" s="37"/>
      <c r="B35" s="34" t="s">
        <v>132</v>
      </c>
      <c r="C35" s="32"/>
      <c r="D35" s="32"/>
      <c r="E35" s="32">
        <v>1412</v>
      </c>
      <c r="F35" s="35"/>
    </row>
    <row r="36" spans="1:6" ht="12.75">
      <c r="A36" s="37"/>
      <c r="B36" s="34" t="s">
        <v>172</v>
      </c>
      <c r="C36" s="32"/>
      <c r="D36" s="32">
        <v>17896</v>
      </c>
      <c r="E36" s="32">
        <v>17896</v>
      </c>
      <c r="F36" s="35">
        <f>E36/D36%</f>
        <v>100</v>
      </c>
    </row>
    <row r="37" spans="1:6" ht="12.75">
      <c r="A37" s="160">
        <v>756</v>
      </c>
      <c r="B37" s="161" t="s">
        <v>37</v>
      </c>
      <c r="C37" s="162">
        <f>SUM(C41,C42,C43,C44,C45,C46,C47,C48,C49,C50,C51,C52,C53,C57)</f>
        <v>5313981</v>
      </c>
      <c r="D37" s="162">
        <f>SUM(D41,D42,D43,D44,D45,D46,D47,D48,D49,D50,D51,D52,D53,D57)</f>
        <v>5336258</v>
      </c>
      <c r="E37" s="168">
        <f>SUM(E41,E42,E43,E44,E45,E46,E47,E48,E49,E50,E51,E52,E53,E57)</f>
        <v>5373602</v>
      </c>
      <c r="F37" s="164">
        <f>E37/D37%</f>
        <v>100.69981623827033</v>
      </c>
    </row>
    <row r="38" spans="1:6" ht="12.75">
      <c r="A38" s="160"/>
      <c r="B38" s="161"/>
      <c r="C38" s="162"/>
      <c r="D38" s="162"/>
      <c r="E38" s="162"/>
      <c r="F38" s="165"/>
    </row>
    <row r="39" spans="1:6" ht="12.75">
      <c r="A39" s="160"/>
      <c r="B39" s="161"/>
      <c r="C39" s="162"/>
      <c r="D39" s="162"/>
      <c r="E39" s="162"/>
      <c r="F39" s="166"/>
    </row>
    <row r="40" spans="1:6" ht="12.75">
      <c r="A40" s="160"/>
      <c r="B40" s="31" t="s">
        <v>31</v>
      </c>
      <c r="C40" s="32"/>
      <c r="D40" s="32"/>
      <c r="E40" s="32"/>
      <c r="F40" s="33"/>
    </row>
    <row r="41" spans="1:6" ht="12.75">
      <c r="A41" s="160"/>
      <c r="B41" s="34" t="s">
        <v>38</v>
      </c>
      <c r="C41" s="32">
        <v>2186116</v>
      </c>
      <c r="D41" s="32">
        <v>2186116</v>
      </c>
      <c r="E41" s="32">
        <v>1976297</v>
      </c>
      <c r="F41" s="33">
        <f>E41/D41%</f>
        <v>90.40220189596526</v>
      </c>
    </row>
    <row r="42" spans="1:6" ht="12.75">
      <c r="A42" s="160"/>
      <c r="B42" s="34" t="s">
        <v>39</v>
      </c>
      <c r="C42" s="32">
        <v>248222</v>
      </c>
      <c r="D42" s="32">
        <v>248222</v>
      </c>
      <c r="E42" s="32">
        <v>261167</v>
      </c>
      <c r="F42" s="33">
        <f aca="true" t="shared" si="1" ref="F42:F57">E42/D42%</f>
        <v>105.21508971807496</v>
      </c>
    </row>
    <row r="43" spans="1:6" ht="12.75">
      <c r="A43" s="160"/>
      <c r="B43" s="34" t="s">
        <v>40</v>
      </c>
      <c r="C43" s="32">
        <v>59856</v>
      </c>
      <c r="D43" s="32">
        <v>59856</v>
      </c>
      <c r="E43" s="32">
        <v>64732</v>
      </c>
      <c r="F43" s="33">
        <f t="shared" si="1"/>
        <v>108.14621758887999</v>
      </c>
    </row>
    <row r="44" spans="1:6" ht="25.5">
      <c r="A44" s="160"/>
      <c r="B44" s="34" t="s">
        <v>41</v>
      </c>
      <c r="C44" s="32">
        <v>293180</v>
      </c>
      <c r="D44" s="32">
        <v>293180</v>
      </c>
      <c r="E44" s="32">
        <v>307449</v>
      </c>
      <c r="F44" s="33">
        <f t="shared" si="1"/>
        <v>104.8669759192305</v>
      </c>
    </row>
    <row r="45" spans="1:6" ht="51">
      <c r="A45" s="160"/>
      <c r="B45" s="34" t="s">
        <v>42</v>
      </c>
      <c r="C45" s="32">
        <v>30000</v>
      </c>
      <c r="D45" s="32">
        <v>30000</v>
      </c>
      <c r="E45" s="32">
        <v>12713</v>
      </c>
      <c r="F45" s="33">
        <f t="shared" si="1"/>
        <v>42.376666666666665</v>
      </c>
    </row>
    <row r="46" spans="1:6" ht="25.5">
      <c r="A46" s="160"/>
      <c r="B46" s="34" t="s">
        <v>43</v>
      </c>
      <c r="C46" s="32">
        <v>80000</v>
      </c>
      <c r="D46" s="32">
        <v>80000</v>
      </c>
      <c r="E46" s="32">
        <v>81249</v>
      </c>
      <c r="F46" s="33">
        <f t="shared" si="1"/>
        <v>101.56125</v>
      </c>
    </row>
    <row r="47" spans="1:6" ht="12.75">
      <c r="A47" s="160"/>
      <c r="B47" s="34" t="s">
        <v>44</v>
      </c>
      <c r="C47" s="32">
        <v>35000</v>
      </c>
      <c r="D47" s="32">
        <v>35000</v>
      </c>
      <c r="E47" s="32">
        <v>34083</v>
      </c>
      <c r="F47" s="33">
        <f t="shared" si="1"/>
        <v>97.38</v>
      </c>
    </row>
    <row r="48" spans="1:6" ht="25.5">
      <c r="A48" s="160"/>
      <c r="B48" s="34" t="s">
        <v>45</v>
      </c>
      <c r="C48" s="32">
        <v>21000</v>
      </c>
      <c r="D48" s="32">
        <v>21000</v>
      </c>
      <c r="E48" s="32">
        <v>22034</v>
      </c>
      <c r="F48" s="33">
        <f t="shared" si="1"/>
        <v>104.92380952380952</v>
      </c>
    </row>
    <row r="49" spans="1:6" ht="12.75">
      <c r="A49" s="160"/>
      <c r="B49" s="34" t="s">
        <v>46</v>
      </c>
      <c r="C49" s="32">
        <v>30000</v>
      </c>
      <c r="D49" s="32">
        <v>30000</v>
      </c>
      <c r="E49" s="32">
        <v>35619</v>
      </c>
      <c r="F49" s="33">
        <f t="shared" si="1"/>
        <v>118.73</v>
      </c>
    </row>
    <row r="50" spans="1:6" ht="25.5">
      <c r="A50" s="160"/>
      <c r="B50" s="34" t="s">
        <v>47</v>
      </c>
      <c r="C50" s="32">
        <v>100000</v>
      </c>
      <c r="D50" s="32">
        <v>100000</v>
      </c>
      <c r="E50" s="32">
        <v>106014</v>
      </c>
      <c r="F50" s="33">
        <f t="shared" si="1"/>
        <v>106.014</v>
      </c>
    </row>
    <row r="51" spans="1:6" ht="25.5">
      <c r="A51" s="160"/>
      <c r="B51" s="34" t="s">
        <v>48</v>
      </c>
      <c r="C51" s="32">
        <v>10500</v>
      </c>
      <c r="D51" s="32">
        <v>10500</v>
      </c>
      <c r="E51" s="32">
        <v>14860</v>
      </c>
      <c r="F51" s="33">
        <f t="shared" si="1"/>
        <v>141.52380952380952</v>
      </c>
    </row>
    <row r="52" spans="1:6" ht="25.5">
      <c r="A52" s="160"/>
      <c r="B52" s="40" t="s">
        <v>49</v>
      </c>
      <c r="C52" s="32">
        <v>4500</v>
      </c>
      <c r="D52" s="32">
        <v>4500</v>
      </c>
      <c r="E52" s="32">
        <v>6751</v>
      </c>
      <c r="F52" s="33">
        <f t="shared" si="1"/>
        <v>150.0222222222222</v>
      </c>
    </row>
    <row r="53" spans="1:6" ht="38.25">
      <c r="A53" s="160"/>
      <c r="B53" s="34" t="s">
        <v>50</v>
      </c>
      <c r="C53" s="32">
        <v>2201607</v>
      </c>
      <c r="D53" s="32">
        <v>2223884</v>
      </c>
      <c r="E53" s="32">
        <v>2438529</v>
      </c>
      <c r="F53" s="33">
        <f t="shared" si="1"/>
        <v>109.6518073784424</v>
      </c>
    </row>
    <row r="54" spans="1:6" ht="12.75">
      <c r="A54" s="160"/>
      <c r="B54" s="31" t="s">
        <v>31</v>
      </c>
      <c r="C54" s="32"/>
      <c r="D54" s="32"/>
      <c r="E54" s="32"/>
      <c r="F54" s="33"/>
    </row>
    <row r="55" spans="1:6" ht="25.5">
      <c r="A55" s="160"/>
      <c r="B55" s="34" t="s">
        <v>51</v>
      </c>
      <c r="C55" s="32">
        <v>2051607</v>
      </c>
      <c r="D55" s="32">
        <v>2073884</v>
      </c>
      <c r="E55" s="32">
        <v>2146223</v>
      </c>
      <c r="F55" s="33">
        <f t="shared" si="1"/>
        <v>103.48809287308258</v>
      </c>
    </row>
    <row r="56" spans="1:6" ht="25.5">
      <c r="A56" s="158"/>
      <c r="B56" s="34" t="s">
        <v>52</v>
      </c>
      <c r="C56" s="32">
        <v>150000</v>
      </c>
      <c r="D56" s="32">
        <v>150000</v>
      </c>
      <c r="E56" s="32">
        <v>292306</v>
      </c>
      <c r="F56" s="33">
        <f t="shared" si="1"/>
        <v>194.87066666666666</v>
      </c>
    </row>
    <row r="57" spans="1:6" ht="25.5">
      <c r="A57" s="36"/>
      <c r="B57" s="40" t="s">
        <v>53</v>
      </c>
      <c r="C57" s="32">
        <v>14000</v>
      </c>
      <c r="D57" s="32">
        <v>14000</v>
      </c>
      <c r="E57" s="32">
        <v>12105</v>
      </c>
      <c r="F57" s="33">
        <f t="shared" si="1"/>
        <v>86.46428571428571</v>
      </c>
    </row>
    <row r="58" spans="1:6" ht="12.75">
      <c r="A58" s="30">
        <v>758</v>
      </c>
      <c r="B58" s="43" t="s">
        <v>54</v>
      </c>
      <c r="C58" s="39"/>
      <c r="D58" s="32"/>
      <c r="E58" s="39">
        <f>SUM(E60)</f>
        <v>0</v>
      </c>
      <c r="F58" s="33"/>
    </row>
    <row r="59" spans="1:6" ht="12.75">
      <c r="A59" s="30"/>
      <c r="B59" s="44" t="s">
        <v>31</v>
      </c>
      <c r="C59" s="32"/>
      <c r="D59" s="32"/>
      <c r="E59" s="32"/>
      <c r="F59" s="33"/>
    </row>
    <row r="60" spans="1:6" ht="12.75">
      <c r="A60" s="36"/>
      <c r="B60" s="44" t="s">
        <v>55</v>
      </c>
      <c r="C60" s="32"/>
      <c r="D60" s="32"/>
      <c r="E60" s="32"/>
      <c r="F60" s="33"/>
    </row>
    <row r="61" spans="1:6" ht="12.75">
      <c r="A61" s="36">
        <v>758</v>
      </c>
      <c r="B61" s="38" t="s">
        <v>13</v>
      </c>
      <c r="C61" s="39">
        <f>SUM(C63:C64)</f>
        <v>7217153</v>
      </c>
      <c r="D61" s="39">
        <f>SUM(D63:D64)</f>
        <v>7147687</v>
      </c>
      <c r="E61" s="39">
        <f>SUM(E63:E64)</f>
        <v>7147687</v>
      </c>
      <c r="F61" s="41">
        <f>E61/D61%</f>
        <v>100</v>
      </c>
    </row>
    <row r="62" spans="1:6" ht="12.75">
      <c r="A62" s="160"/>
      <c r="B62" s="31" t="s">
        <v>31</v>
      </c>
      <c r="C62" s="32"/>
      <c r="D62" s="32"/>
      <c r="E62" s="32"/>
      <c r="F62" s="33"/>
    </row>
    <row r="63" spans="1:6" ht="25.5">
      <c r="A63" s="160"/>
      <c r="B63" s="34" t="s">
        <v>56</v>
      </c>
      <c r="C63" s="32">
        <v>5308924</v>
      </c>
      <c r="D63" s="32">
        <v>5239458</v>
      </c>
      <c r="E63" s="32">
        <v>5239458</v>
      </c>
      <c r="F63" s="33">
        <f aca="true" t="shared" si="2" ref="F63:F72">E63/D63%</f>
        <v>100</v>
      </c>
    </row>
    <row r="64" spans="1:6" ht="25.5">
      <c r="A64" s="160"/>
      <c r="B64" s="34" t="s">
        <v>161</v>
      </c>
      <c r="C64" s="32">
        <v>1908229</v>
      </c>
      <c r="D64" s="32">
        <v>1908229</v>
      </c>
      <c r="E64" s="32">
        <v>1908229</v>
      </c>
      <c r="F64" s="33">
        <f t="shared" si="2"/>
        <v>100</v>
      </c>
    </row>
    <row r="65" spans="1:6" ht="12.75">
      <c r="A65" s="37">
        <v>801</v>
      </c>
      <c r="B65" s="38" t="s">
        <v>14</v>
      </c>
      <c r="C65" s="39">
        <f>SUM(C67,C68,C69,C70,C71,C72)</f>
        <v>16170</v>
      </c>
      <c r="D65" s="39">
        <f>SUM(D67,D68,D69,D70,D71,D72)</f>
        <v>292327</v>
      </c>
      <c r="E65" s="39">
        <f>SUM(E67,E68,E69,E70,E71,E72)</f>
        <v>284784</v>
      </c>
      <c r="F65" s="41">
        <f t="shared" si="2"/>
        <v>97.41967043755794</v>
      </c>
    </row>
    <row r="66" spans="1:6" ht="12.75">
      <c r="A66" s="160"/>
      <c r="B66" s="31" t="s">
        <v>31</v>
      </c>
      <c r="C66" s="32"/>
      <c r="D66" s="32"/>
      <c r="E66" s="32"/>
      <c r="F66" s="33"/>
    </row>
    <row r="67" spans="1:6" ht="38.25">
      <c r="A67" s="160"/>
      <c r="B67" s="34" t="s">
        <v>32</v>
      </c>
      <c r="C67" s="32">
        <v>16170</v>
      </c>
      <c r="D67" s="32">
        <v>28170</v>
      </c>
      <c r="E67" s="32">
        <v>21507</v>
      </c>
      <c r="F67" s="33">
        <f t="shared" si="2"/>
        <v>76.3471778487753</v>
      </c>
    </row>
    <row r="68" spans="1:6" ht="25.5">
      <c r="A68" s="160"/>
      <c r="B68" s="34" t="s">
        <v>33</v>
      </c>
      <c r="C68" s="32">
        <v>0</v>
      </c>
      <c r="D68" s="32"/>
      <c r="E68" s="32"/>
      <c r="F68" s="33"/>
    </row>
    <row r="69" spans="1:6" ht="12.75">
      <c r="A69" s="160"/>
      <c r="B69" s="34" t="s">
        <v>57</v>
      </c>
      <c r="C69" s="32">
        <v>0</v>
      </c>
      <c r="D69" s="32">
        <v>0</v>
      </c>
      <c r="E69" s="32">
        <v>2460</v>
      </c>
      <c r="F69" s="33"/>
    </row>
    <row r="70" spans="1:6" ht="25.5">
      <c r="A70" s="160"/>
      <c r="B70" s="34" t="s">
        <v>173</v>
      </c>
      <c r="C70" s="32"/>
      <c r="D70" s="32">
        <v>162800</v>
      </c>
      <c r="E70" s="32">
        <v>159460</v>
      </c>
      <c r="F70" s="33">
        <f t="shared" si="2"/>
        <v>97.94840294840294</v>
      </c>
    </row>
    <row r="71" spans="1:6" ht="38.25">
      <c r="A71" s="160"/>
      <c r="B71" s="34" t="s">
        <v>58</v>
      </c>
      <c r="C71" s="32"/>
      <c r="D71" s="32">
        <v>12200</v>
      </c>
      <c r="E71" s="32">
        <v>12200</v>
      </c>
      <c r="F71" s="33">
        <f t="shared" si="2"/>
        <v>100</v>
      </c>
    </row>
    <row r="72" spans="1:6" ht="38.25">
      <c r="A72" s="160"/>
      <c r="B72" s="34" t="s">
        <v>59</v>
      </c>
      <c r="C72" s="32"/>
      <c r="D72" s="32">
        <v>89157</v>
      </c>
      <c r="E72" s="32">
        <v>89157</v>
      </c>
      <c r="F72" s="33">
        <f t="shared" si="2"/>
        <v>100</v>
      </c>
    </row>
    <row r="73" spans="1:6" ht="12.75">
      <c r="A73" s="37">
        <v>851</v>
      </c>
      <c r="B73" s="38" t="s">
        <v>15</v>
      </c>
      <c r="C73" s="39">
        <f>C75</f>
        <v>1377000</v>
      </c>
      <c r="D73" s="39">
        <f>D75</f>
        <v>0</v>
      </c>
      <c r="E73" s="39">
        <f>E75</f>
        <v>0</v>
      </c>
      <c r="F73" s="41"/>
    </row>
    <row r="74" spans="1:6" ht="12.75">
      <c r="A74" s="158"/>
      <c r="B74" s="31" t="s">
        <v>31</v>
      </c>
      <c r="C74" s="32"/>
      <c r="D74" s="32"/>
      <c r="E74" s="32"/>
      <c r="F74" s="33"/>
    </row>
    <row r="75" spans="1:6" ht="25.5">
      <c r="A75" s="167"/>
      <c r="B75" s="34" t="s">
        <v>162</v>
      </c>
      <c r="C75" s="32">
        <v>1377000</v>
      </c>
      <c r="D75" s="32">
        <v>0</v>
      </c>
      <c r="E75" s="32">
        <v>0</v>
      </c>
      <c r="F75" s="33"/>
    </row>
    <row r="76" spans="1:6" ht="12.75">
      <c r="A76" s="37">
        <v>852</v>
      </c>
      <c r="B76" s="38" t="s">
        <v>133</v>
      </c>
      <c r="C76" s="39">
        <f>SUM(C78:C80)</f>
        <v>151521</v>
      </c>
      <c r="D76" s="39">
        <f>SUM(D78:D80)</f>
        <v>222250</v>
      </c>
      <c r="E76" s="39">
        <f>SUM(E78:E80)</f>
        <v>214759</v>
      </c>
      <c r="F76" s="41">
        <f>E76/D76%</f>
        <v>96.62947131608549</v>
      </c>
    </row>
    <row r="77" spans="1:6" ht="12.75">
      <c r="A77" s="160"/>
      <c r="B77" s="31" t="s">
        <v>31</v>
      </c>
      <c r="C77" s="32"/>
      <c r="D77" s="32"/>
      <c r="E77" s="32"/>
      <c r="F77" s="33"/>
    </row>
    <row r="78" spans="1:6" ht="25.5">
      <c r="A78" s="160"/>
      <c r="B78" s="34" t="s">
        <v>60</v>
      </c>
      <c r="C78" s="32">
        <v>1500</v>
      </c>
      <c r="D78" s="32">
        <v>1500</v>
      </c>
      <c r="E78" s="32">
        <v>1424</v>
      </c>
      <c r="F78" s="33">
        <f aca="true" t="shared" si="3" ref="F78:F83">E78/D78%</f>
        <v>94.93333333333334</v>
      </c>
    </row>
    <row r="79" spans="1:6" ht="12.75">
      <c r="A79" s="160"/>
      <c r="B79" s="34" t="s">
        <v>174</v>
      </c>
      <c r="C79" s="32"/>
      <c r="D79" s="32"/>
      <c r="E79" s="32">
        <v>3265</v>
      </c>
      <c r="F79" s="33"/>
    </row>
    <row r="80" spans="1:6" ht="51">
      <c r="A80" s="160"/>
      <c r="B80" s="34" t="s">
        <v>61</v>
      </c>
      <c r="C80" s="32">
        <v>150021</v>
      </c>
      <c r="D80" s="32">
        <v>220750</v>
      </c>
      <c r="E80" s="32">
        <v>210070</v>
      </c>
      <c r="F80" s="33">
        <f t="shared" si="3"/>
        <v>95.16194790486976</v>
      </c>
    </row>
    <row r="81" spans="1:6" ht="25.5">
      <c r="A81" s="37">
        <v>854</v>
      </c>
      <c r="B81" s="38" t="s">
        <v>16</v>
      </c>
      <c r="C81" s="39">
        <f>SUM(C82:C82)</f>
        <v>0</v>
      </c>
      <c r="D81" s="39">
        <f>SUM(D82:D82)</f>
        <v>67452</v>
      </c>
      <c r="E81" s="39">
        <f>SUM(E82:E82)</f>
        <v>67452</v>
      </c>
      <c r="F81" s="41">
        <f t="shared" si="3"/>
        <v>100</v>
      </c>
    </row>
    <row r="82" spans="1:6" ht="38.25">
      <c r="A82" s="36"/>
      <c r="B82" s="31" t="s">
        <v>62</v>
      </c>
      <c r="C82" s="32"/>
      <c r="D82" s="32">
        <v>67452</v>
      </c>
      <c r="E82" s="32">
        <v>67452</v>
      </c>
      <c r="F82" s="33">
        <f t="shared" si="3"/>
        <v>100</v>
      </c>
    </row>
    <row r="83" spans="1:6" ht="25.5">
      <c r="A83" s="158">
        <v>900</v>
      </c>
      <c r="B83" s="38" t="s">
        <v>163</v>
      </c>
      <c r="C83" s="39">
        <f>C84</f>
        <v>250000</v>
      </c>
      <c r="D83" s="39">
        <f>D84</f>
        <v>250000</v>
      </c>
      <c r="E83" s="39">
        <f>E84</f>
        <v>0</v>
      </c>
      <c r="F83" s="41">
        <f t="shared" si="3"/>
        <v>0</v>
      </c>
    </row>
    <row r="84" spans="1:6" ht="25.5">
      <c r="A84" s="167"/>
      <c r="B84" s="34" t="s">
        <v>164</v>
      </c>
      <c r="C84" s="32">
        <v>250000</v>
      </c>
      <c r="D84" s="48">
        <v>250000</v>
      </c>
      <c r="E84" s="32"/>
      <c r="F84" s="33">
        <f>E84/D84%</f>
        <v>0</v>
      </c>
    </row>
    <row r="85" spans="1:6" ht="12.75">
      <c r="A85" s="160">
        <v>926</v>
      </c>
      <c r="B85" s="161" t="s">
        <v>19</v>
      </c>
      <c r="C85" s="162">
        <f>SUM(C88,C89,C90)</f>
        <v>863000</v>
      </c>
      <c r="D85" s="169">
        <f>SUM(D88,D89,D90)</f>
        <v>118871</v>
      </c>
      <c r="E85" s="162">
        <f>SUM(E88,E89,E90)</f>
        <v>0</v>
      </c>
      <c r="F85" s="170">
        <f>E85/D85%</f>
        <v>0</v>
      </c>
    </row>
    <row r="86" spans="1:6" ht="12.75">
      <c r="A86" s="160"/>
      <c r="B86" s="161"/>
      <c r="C86" s="162"/>
      <c r="D86" s="168"/>
      <c r="E86" s="162"/>
      <c r="F86" s="170"/>
    </row>
    <row r="87" spans="1:6" ht="12.75">
      <c r="A87" s="160"/>
      <c r="B87" s="31" t="s">
        <v>31</v>
      </c>
      <c r="C87" s="32"/>
      <c r="D87" s="32"/>
      <c r="E87" s="32"/>
      <c r="F87" s="33"/>
    </row>
    <row r="88" spans="1:6" ht="12.75">
      <c r="A88" s="160"/>
      <c r="B88" s="34" t="s">
        <v>134</v>
      </c>
      <c r="C88" s="32"/>
      <c r="D88" s="32"/>
      <c r="E88" s="32"/>
      <c r="F88" s="33"/>
    </row>
    <row r="89" spans="1:6" ht="25.5">
      <c r="A89" s="160"/>
      <c r="B89" s="34" t="s">
        <v>162</v>
      </c>
      <c r="C89" s="32">
        <v>863000</v>
      </c>
      <c r="D89" s="32"/>
      <c r="E89" s="32"/>
      <c r="F89" s="33"/>
    </row>
    <row r="90" spans="1:6" ht="25.5">
      <c r="A90" s="160"/>
      <c r="B90" s="34" t="s">
        <v>135</v>
      </c>
      <c r="C90" s="32"/>
      <c r="D90" s="32">
        <v>118871</v>
      </c>
      <c r="E90" s="32"/>
      <c r="F90" s="33">
        <f>E90/D90%</f>
        <v>0</v>
      </c>
    </row>
    <row r="91" spans="1:6" ht="12.75">
      <c r="A91" s="163" t="s">
        <v>63</v>
      </c>
      <c r="B91" s="163"/>
      <c r="C91" s="39">
        <f>C85+C81+C76+C65+C61+C37+C30+C21+C16+C10+C58+C83+C73</f>
        <v>15815609</v>
      </c>
      <c r="D91" s="39">
        <f>D85+D81+D76+D65+D61+D37+D30+D21+D16+D10+D58+D83+D73</f>
        <v>14236905</v>
      </c>
      <c r="E91" s="39">
        <f>E85+E81+E76+E65+E61+E37+E30+E21+E16+E10+E58+E83+E73+E85</f>
        <v>13961360</v>
      </c>
      <c r="F91" s="41">
        <f>E91/D91%</f>
        <v>98.06457232102062</v>
      </c>
    </row>
    <row r="92" spans="1:6" ht="15.75">
      <c r="A92" s="135"/>
      <c r="B92" s="136"/>
      <c r="C92" s="136"/>
      <c r="D92" s="136"/>
      <c r="E92" s="136"/>
      <c r="F92" s="137"/>
    </row>
    <row r="93" spans="1:6" ht="12.75">
      <c r="A93" s="148" t="s">
        <v>165</v>
      </c>
      <c r="B93" s="133"/>
      <c r="C93" s="133"/>
      <c r="D93" s="133"/>
      <c r="E93" s="133"/>
      <c r="F93" s="134"/>
    </row>
    <row r="94" spans="1:6" ht="12.75">
      <c r="A94" s="37">
        <v>710</v>
      </c>
      <c r="B94" s="38" t="s">
        <v>9</v>
      </c>
      <c r="C94" s="39">
        <f>C96</f>
        <v>20000</v>
      </c>
      <c r="D94" s="39">
        <f>D96</f>
        <v>21000</v>
      </c>
      <c r="E94" s="39">
        <f>E96</f>
        <v>14612</v>
      </c>
      <c r="F94" s="170">
        <f>E94/D94%</f>
        <v>69.58095238095238</v>
      </c>
    </row>
    <row r="95" spans="1:6" ht="12.75">
      <c r="A95" s="160"/>
      <c r="B95" s="31" t="s">
        <v>31</v>
      </c>
      <c r="C95" s="32"/>
      <c r="D95" s="32"/>
      <c r="E95" s="45"/>
      <c r="F95" s="170"/>
    </row>
    <row r="96" spans="1:6" ht="51">
      <c r="A96" s="158"/>
      <c r="B96" s="47" t="s">
        <v>64</v>
      </c>
      <c r="C96" s="48">
        <v>20000</v>
      </c>
      <c r="D96" s="48">
        <v>21000</v>
      </c>
      <c r="E96" s="48">
        <v>14612</v>
      </c>
      <c r="F96" s="33">
        <f aca="true" t="shared" si="4" ref="F96:F102">E96/D96%</f>
        <v>69.58095238095238</v>
      </c>
    </row>
    <row r="97" spans="1:6" ht="25.5">
      <c r="A97" s="37">
        <v>754</v>
      </c>
      <c r="B97" s="38" t="s">
        <v>65</v>
      </c>
      <c r="C97" s="39">
        <f>C98</f>
        <v>10185</v>
      </c>
      <c r="D97" s="39">
        <f>D98</f>
        <v>10185</v>
      </c>
      <c r="E97" s="39">
        <f>E98</f>
        <v>10185</v>
      </c>
      <c r="F97" s="41">
        <f t="shared" si="4"/>
        <v>100</v>
      </c>
    </row>
    <row r="98" spans="1:6" ht="25.5">
      <c r="A98" s="37"/>
      <c r="B98" s="40" t="s">
        <v>66</v>
      </c>
      <c r="C98" s="32">
        <v>10185</v>
      </c>
      <c r="D98" s="32">
        <v>10185</v>
      </c>
      <c r="E98" s="32">
        <v>10185</v>
      </c>
      <c r="F98" s="33">
        <f t="shared" si="4"/>
        <v>100</v>
      </c>
    </row>
    <row r="99" spans="1:6" ht="12.75">
      <c r="A99" s="145">
        <v>801</v>
      </c>
      <c r="B99" s="38" t="s">
        <v>14</v>
      </c>
      <c r="C99" s="39"/>
      <c r="D99" s="39">
        <f>D100</f>
        <v>890</v>
      </c>
      <c r="E99" s="39">
        <f>E100</f>
        <v>890</v>
      </c>
      <c r="F99" s="41">
        <f t="shared" si="4"/>
        <v>100</v>
      </c>
    </row>
    <row r="100" spans="1:6" ht="51">
      <c r="A100" s="146"/>
      <c r="B100" s="47" t="s">
        <v>64</v>
      </c>
      <c r="C100" s="32"/>
      <c r="D100" s="32">
        <v>890</v>
      </c>
      <c r="E100" s="32">
        <v>890</v>
      </c>
      <c r="F100" s="33">
        <f t="shared" si="4"/>
        <v>100</v>
      </c>
    </row>
    <row r="101" spans="1:6" ht="25.5">
      <c r="A101" s="49">
        <v>921</v>
      </c>
      <c r="B101" s="122" t="s">
        <v>18</v>
      </c>
      <c r="C101" s="39"/>
      <c r="D101" s="39">
        <f>D102</f>
        <v>690</v>
      </c>
      <c r="E101" s="39">
        <f>E102</f>
        <v>690</v>
      </c>
      <c r="F101" s="41">
        <f t="shared" si="4"/>
        <v>100</v>
      </c>
    </row>
    <row r="102" spans="1:6" ht="51">
      <c r="A102" s="49"/>
      <c r="B102" s="47" t="s">
        <v>64</v>
      </c>
      <c r="C102" s="32"/>
      <c r="D102" s="32">
        <v>690</v>
      </c>
      <c r="E102" s="32">
        <v>690</v>
      </c>
      <c r="F102" s="33">
        <f t="shared" si="4"/>
        <v>100</v>
      </c>
    </row>
    <row r="103" spans="1:6" ht="12.75">
      <c r="A103" s="49"/>
      <c r="B103" s="117"/>
      <c r="C103" s="118"/>
      <c r="D103" s="118"/>
      <c r="E103" s="118"/>
      <c r="F103" s="119"/>
    </row>
    <row r="104" spans="1:6" ht="12.75">
      <c r="A104" s="49"/>
      <c r="B104" s="50"/>
      <c r="C104" s="51"/>
      <c r="D104" s="51"/>
      <c r="E104" s="51"/>
      <c r="F104" s="52"/>
    </row>
    <row r="105" spans="1:6" ht="12.75">
      <c r="A105" s="167" t="s">
        <v>20</v>
      </c>
      <c r="B105" s="167"/>
      <c r="C105" s="167"/>
      <c r="D105" s="167"/>
      <c r="E105" s="167"/>
      <c r="F105" s="167"/>
    </row>
    <row r="106" spans="1:6" ht="12.75">
      <c r="A106" s="171" t="s">
        <v>27</v>
      </c>
      <c r="B106" s="27" t="s">
        <v>6</v>
      </c>
      <c r="C106" s="36"/>
      <c r="D106" s="124">
        <f>D108</f>
        <v>84398</v>
      </c>
      <c r="E106" s="124">
        <f>E108</f>
        <v>84398</v>
      </c>
      <c r="F106" s="41">
        <f>E106/D106%</f>
        <v>100</v>
      </c>
    </row>
    <row r="107" spans="1:6" ht="12.75">
      <c r="A107" s="172"/>
      <c r="B107" s="123" t="s">
        <v>31</v>
      </c>
      <c r="C107" s="36"/>
      <c r="D107" s="36"/>
      <c r="E107" s="36"/>
      <c r="F107" s="36"/>
    </row>
    <row r="108" spans="1:6" ht="51">
      <c r="A108" s="173"/>
      <c r="B108" s="34" t="s">
        <v>67</v>
      </c>
      <c r="C108" s="125"/>
      <c r="D108" s="125">
        <v>84398</v>
      </c>
      <c r="E108" s="125">
        <v>84398</v>
      </c>
      <c r="F108" s="33">
        <f>E108/D108%</f>
        <v>100</v>
      </c>
    </row>
    <row r="109" spans="1:6" ht="12.75">
      <c r="A109" s="37">
        <v>750</v>
      </c>
      <c r="B109" s="38" t="s">
        <v>10</v>
      </c>
      <c r="C109" s="39">
        <f>C111</f>
        <v>54992</v>
      </c>
      <c r="D109" s="39">
        <f>D111</f>
        <v>55937</v>
      </c>
      <c r="E109" s="39">
        <f>E111</f>
        <v>55937</v>
      </c>
      <c r="F109" s="41">
        <f>E109/D109%</f>
        <v>100</v>
      </c>
    </row>
    <row r="110" spans="1:6" ht="12.75">
      <c r="A110" s="160"/>
      <c r="B110" s="31" t="s">
        <v>31</v>
      </c>
      <c r="C110" s="32"/>
      <c r="D110" s="32"/>
      <c r="E110" s="32"/>
      <c r="F110" s="46"/>
    </row>
    <row r="111" spans="1:6" ht="51">
      <c r="A111" s="160"/>
      <c r="B111" s="34" t="s">
        <v>67</v>
      </c>
      <c r="C111" s="32">
        <v>54992</v>
      </c>
      <c r="D111" s="32">
        <v>55937</v>
      </c>
      <c r="E111" s="32">
        <v>55937</v>
      </c>
      <c r="F111" s="33">
        <f>E111/D111%</f>
        <v>100</v>
      </c>
    </row>
    <row r="112" spans="1:6" ht="12.75">
      <c r="A112" s="160">
        <v>751</v>
      </c>
      <c r="B112" s="161" t="s">
        <v>21</v>
      </c>
      <c r="C112" s="162">
        <f>C118</f>
        <v>1688</v>
      </c>
      <c r="D112" s="162">
        <f>D118</f>
        <v>37940</v>
      </c>
      <c r="E112" s="162">
        <f>E118</f>
        <v>23025</v>
      </c>
      <c r="F112" s="170">
        <v>100</v>
      </c>
    </row>
    <row r="113" spans="1:6" ht="12.75">
      <c r="A113" s="160"/>
      <c r="B113" s="161"/>
      <c r="C113" s="162"/>
      <c r="D113" s="162"/>
      <c r="E113" s="162"/>
      <c r="F113" s="170"/>
    </row>
    <row r="114" spans="1:6" ht="12.75">
      <c r="A114" s="160"/>
      <c r="B114" s="161"/>
      <c r="C114" s="162"/>
      <c r="D114" s="162"/>
      <c r="E114" s="162"/>
      <c r="F114" s="170"/>
    </row>
    <row r="115" spans="1:6" ht="12.75">
      <c r="A115" s="160"/>
      <c r="B115" s="161"/>
      <c r="C115" s="162"/>
      <c r="D115" s="162"/>
      <c r="E115" s="162"/>
      <c r="F115" s="170"/>
    </row>
    <row r="116" spans="1:6" ht="12.75">
      <c r="A116" s="160"/>
      <c r="B116" s="31" t="s">
        <v>31</v>
      </c>
      <c r="C116" s="32"/>
      <c r="D116" s="32"/>
      <c r="E116" s="32"/>
      <c r="F116" s="46"/>
    </row>
    <row r="117" spans="1:6" ht="12.75">
      <c r="A117" s="160"/>
      <c r="B117" s="31"/>
      <c r="C117" s="32"/>
      <c r="D117" s="32"/>
      <c r="E117" s="32"/>
      <c r="F117" s="46"/>
    </row>
    <row r="118" spans="1:6" ht="51">
      <c r="A118" s="160"/>
      <c r="B118" s="34" t="s">
        <v>67</v>
      </c>
      <c r="C118" s="32">
        <v>1688</v>
      </c>
      <c r="D118" s="32">
        <v>37940</v>
      </c>
      <c r="E118" s="32">
        <v>23025</v>
      </c>
      <c r="F118" s="33">
        <f>E118/D118%</f>
        <v>60.68792830785451</v>
      </c>
    </row>
    <row r="119" spans="1:6" ht="12.75">
      <c r="A119" s="37">
        <v>852</v>
      </c>
      <c r="B119" s="38" t="s">
        <v>133</v>
      </c>
      <c r="C119" s="39">
        <f>C121</f>
        <v>1671526</v>
      </c>
      <c r="D119" s="39">
        <f>D121</f>
        <v>2182472</v>
      </c>
      <c r="E119" s="39">
        <f>E121</f>
        <v>2146650</v>
      </c>
      <c r="F119" s="41">
        <f>E119/D119%</f>
        <v>98.35865019115938</v>
      </c>
    </row>
    <row r="120" spans="1:6" ht="12.75">
      <c r="A120" s="160"/>
      <c r="B120" s="31" t="s">
        <v>31</v>
      </c>
      <c r="C120" s="32"/>
      <c r="D120" s="32"/>
      <c r="E120" s="32"/>
      <c r="F120" s="33"/>
    </row>
    <row r="121" spans="1:6" ht="51">
      <c r="A121" s="160"/>
      <c r="B121" s="34" t="s">
        <v>67</v>
      </c>
      <c r="C121" s="32">
        <v>1671526</v>
      </c>
      <c r="D121" s="32">
        <v>2182472</v>
      </c>
      <c r="E121" s="32">
        <v>2146650</v>
      </c>
      <c r="F121" s="33">
        <f>E121/D121%</f>
        <v>98.35865019115938</v>
      </c>
    </row>
    <row r="122" spans="1:6" ht="12.75">
      <c r="A122" s="160">
        <v>900</v>
      </c>
      <c r="B122" s="161" t="s">
        <v>17</v>
      </c>
      <c r="C122" s="162">
        <f>C125</f>
        <v>0</v>
      </c>
      <c r="D122" s="162">
        <f>D125</f>
        <v>0</v>
      </c>
      <c r="E122" s="162">
        <f>E125</f>
        <v>0</v>
      </c>
      <c r="F122" s="170"/>
    </row>
    <row r="123" spans="1:6" ht="12.75">
      <c r="A123" s="160"/>
      <c r="B123" s="161"/>
      <c r="C123" s="162"/>
      <c r="D123" s="162"/>
      <c r="E123" s="162"/>
      <c r="F123" s="170"/>
    </row>
    <row r="124" spans="1:6" ht="12.75">
      <c r="A124" s="160"/>
      <c r="B124" s="31" t="s">
        <v>31</v>
      </c>
      <c r="C124" s="32"/>
      <c r="D124" s="32"/>
      <c r="E124" s="32"/>
      <c r="F124" s="46"/>
    </row>
    <row r="125" spans="1:6" ht="51">
      <c r="A125" s="160"/>
      <c r="B125" s="34" t="s">
        <v>67</v>
      </c>
      <c r="C125" s="32"/>
      <c r="D125" s="32"/>
      <c r="E125" s="32"/>
      <c r="F125" s="33"/>
    </row>
    <row r="126" spans="1:6" ht="12.75">
      <c r="A126" s="150" t="s">
        <v>22</v>
      </c>
      <c r="B126" s="150"/>
      <c r="C126" s="162">
        <f>SUM(C109,C112,C121,C122)</f>
        <v>1728206</v>
      </c>
      <c r="D126" s="162">
        <f>SUM(D109,D112,D121,D122,D106)</f>
        <v>2360747</v>
      </c>
      <c r="E126" s="162">
        <f>SUM(E109,E112,E121,E122,E106)</f>
        <v>2310010</v>
      </c>
      <c r="F126" s="170">
        <f>E126/D126%</f>
        <v>97.85080739274476</v>
      </c>
    </row>
    <row r="127" spans="1:6" ht="12.75">
      <c r="A127" s="150"/>
      <c r="B127" s="150"/>
      <c r="C127" s="162"/>
      <c r="D127" s="162"/>
      <c r="E127" s="162"/>
      <c r="F127" s="170"/>
    </row>
    <row r="128" spans="1:6" ht="12.75">
      <c r="A128" s="150"/>
      <c r="B128" s="150"/>
      <c r="C128" s="162"/>
      <c r="D128" s="162"/>
      <c r="E128" s="162"/>
      <c r="F128" s="170"/>
    </row>
    <row r="129" spans="1:6" ht="12.75">
      <c r="A129" s="150" t="s">
        <v>68</v>
      </c>
      <c r="B129" s="150"/>
      <c r="C129" s="162">
        <f>C126+C94+C91+C97</f>
        <v>17574000</v>
      </c>
      <c r="D129" s="162">
        <f>D126+D94+D91+D97+D99+D101</f>
        <v>16630417</v>
      </c>
      <c r="E129" s="162">
        <f>E126+E94+E91+E97+E99+E101</f>
        <v>16297747</v>
      </c>
      <c r="F129" s="170">
        <f>E129/D129%</f>
        <v>97.99962923359047</v>
      </c>
    </row>
    <row r="130" spans="1:6" ht="12.75">
      <c r="A130" s="150"/>
      <c r="B130" s="150"/>
      <c r="C130" s="162"/>
      <c r="D130" s="162"/>
      <c r="E130" s="162"/>
      <c r="F130" s="170"/>
    </row>
    <row r="131" spans="1:6" ht="12.75">
      <c r="A131" s="150"/>
      <c r="B131" s="150"/>
      <c r="C131" s="162"/>
      <c r="D131" s="162"/>
      <c r="E131" s="162"/>
      <c r="F131" s="170"/>
    </row>
    <row r="132" spans="1:6" ht="12.75">
      <c r="A132" s="174" t="s">
        <v>69</v>
      </c>
      <c r="B132" s="175"/>
      <c r="C132" s="53">
        <f>SUM(C133,C134)</f>
        <v>758000</v>
      </c>
      <c r="D132" s="53">
        <f>SUM(D133,D134)</f>
        <v>910350</v>
      </c>
      <c r="E132" s="53">
        <f>SUM(E133,E134)</f>
        <v>160000</v>
      </c>
      <c r="F132" s="54"/>
    </row>
    <row r="133" spans="1:6" ht="12.75">
      <c r="A133" s="174" t="s">
        <v>70</v>
      </c>
      <c r="B133" s="175"/>
      <c r="C133" s="9"/>
      <c r="D133" s="9">
        <v>160000</v>
      </c>
      <c r="E133" s="9">
        <v>160000</v>
      </c>
      <c r="F133" s="170"/>
    </row>
    <row r="134" spans="1:6" ht="12.75">
      <c r="A134" s="176" t="s">
        <v>71</v>
      </c>
      <c r="B134" s="177"/>
      <c r="C134" s="9">
        <v>758000</v>
      </c>
      <c r="D134" s="9">
        <v>750350</v>
      </c>
      <c r="E134" s="9">
        <v>0</v>
      </c>
      <c r="F134" s="170"/>
    </row>
    <row r="135" spans="1:6" ht="12.75">
      <c r="A135" s="174" t="s">
        <v>72</v>
      </c>
      <c r="B135" s="175"/>
      <c r="C135" s="9">
        <f>C129+C132</f>
        <v>18332000</v>
      </c>
      <c r="D135" s="9">
        <f>D129+D132</f>
        <v>17540767</v>
      </c>
      <c r="E135" s="9">
        <f>E129+E132</f>
        <v>16457747</v>
      </c>
      <c r="F135" s="170"/>
    </row>
  </sheetData>
  <mergeCells count="69">
    <mergeCell ref="A83:A84"/>
    <mergeCell ref="A17:A20"/>
    <mergeCell ref="A99:A100"/>
    <mergeCell ref="C1:E1"/>
    <mergeCell ref="A93:F93"/>
    <mergeCell ref="A95:A96"/>
    <mergeCell ref="F94:F95"/>
    <mergeCell ref="A92:F92"/>
    <mergeCell ref="B85:B86"/>
    <mergeCell ref="C85:C86"/>
    <mergeCell ref="A135:B135"/>
    <mergeCell ref="F129:F131"/>
    <mergeCell ref="A132:B132"/>
    <mergeCell ref="A133:B133"/>
    <mergeCell ref="A134:B134"/>
    <mergeCell ref="A129:B131"/>
    <mergeCell ref="C129:C131"/>
    <mergeCell ref="D129:D131"/>
    <mergeCell ref="E129:E131"/>
    <mergeCell ref="F133:F135"/>
    <mergeCell ref="E122:E123"/>
    <mergeCell ref="F122:F123"/>
    <mergeCell ref="A124:A125"/>
    <mergeCell ref="A126:B128"/>
    <mergeCell ref="C126:C128"/>
    <mergeCell ref="D126:D128"/>
    <mergeCell ref="E126:E128"/>
    <mergeCell ref="F126:F128"/>
    <mergeCell ref="A122:A123"/>
    <mergeCell ref="B122:B123"/>
    <mergeCell ref="C122:C123"/>
    <mergeCell ref="D122:D123"/>
    <mergeCell ref="A116:A118"/>
    <mergeCell ref="B112:B115"/>
    <mergeCell ref="C112:C115"/>
    <mergeCell ref="A120:A121"/>
    <mergeCell ref="D112:D115"/>
    <mergeCell ref="A105:F105"/>
    <mergeCell ref="A110:A111"/>
    <mergeCell ref="A106:A108"/>
    <mergeCell ref="E112:E115"/>
    <mergeCell ref="F112:F115"/>
    <mergeCell ref="A112:A115"/>
    <mergeCell ref="D85:D86"/>
    <mergeCell ref="E85:E86"/>
    <mergeCell ref="A85:A86"/>
    <mergeCell ref="F85:F86"/>
    <mergeCell ref="A87:A90"/>
    <mergeCell ref="A91:B91"/>
    <mergeCell ref="F37:F39"/>
    <mergeCell ref="A74:A75"/>
    <mergeCell ref="A77:A80"/>
    <mergeCell ref="E37:E39"/>
    <mergeCell ref="A40:A56"/>
    <mergeCell ref="A62:A64"/>
    <mergeCell ref="A66:A72"/>
    <mergeCell ref="A37:A39"/>
    <mergeCell ref="B37:B39"/>
    <mergeCell ref="C37:C39"/>
    <mergeCell ref="D37:D39"/>
    <mergeCell ref="A31:A34"/>
    <mergeCell ref="F7:F8"/>
    <mergeCell ref="A11:A15"/>
    <mergeCell ref="A22:A28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workbookViewId="0" topLeftCell="A40">
      <selection activeCell="I10" sqref="I10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28.28125" style="0" customWidth="1"/>
    <col min="4" max="4" width="13.7109375" style="0" customWidth="1"/>
    <col min="5" max="6" width="14.8515625" style="0" customWidth="1"/>
  </cols>
  <sheetData>
    <row r="1" spans="1:7" ht="12.75">
      <c r="A1" s="23"/>
      <c r="B1" s="23"/>
      <c r="C1" s="23"/>
      <c r="D1" s="147"/>
      <c r="E1" s="147"/>
      <c r="F1" s="147"/>
      <c r="G1" s="147"/>
    </row>
    <row r="2" spans="1:7" ht="12.75">
      <c r="A2" s="23"/>
      <c r="B2" s="23"/>
      <c r="C2" s="23"/>
      <c r="D2" s="23"/>
      <c r="E2" s="147"/>
      <c r="F2" s="147"/>
      <c r="G2" s="23"/>
    </row>
    <row r="3" spans="1:7" ht="12.75">
      <c r="A3" s="23"/>
      <c r="B3" s="23"/>
      <c r="C3" s="23"/>
      <c r="D3" s="147" t="s">
        <v>178</v>
      </c>
      <c r="E3" s="147"/>
      <c r="F3" s="147"/>
      <c r="G3" s="23"/>
    </row>
    <row r="4" spans="1:7" ht="12.75">
      <c r="A4" s="23"/>
      <c r="B4" s="23"/>
      <c r="C4" s="23"/>
      <c r="D4" s="127"/>
      <c r="E4" s="127"/>
      <c r="F4" s="127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3" t="s">
        <v>73</v>
      </c>
      <c r="B6" s="23"/>
      <c r="C6" s="23"/>
      <c r="D6" s="23"/>
      <c r="E6" s="23"/>
      <c r="F6" s="23"/>
      <c r="G6" s="23"/>
    </row>
    <row r="7" spans="1:7" ht="12.75">
      <c r="A7" s="24" t="s">
        <v>175</v>
      </c>
      <c r="B7" s="23"/>
      <c r="C7" s="23"/>
      <c r="D7" s="23"/>
      <c r="E7" s="23"/>
      <c r="F7" s="23"/>
      <c r="G7" s="23"/>
    </row>
    <row r="8" spans="1:7" ht="12.75">
      <c r="A8" s="24" t="s">
        <v>29</v>
      </c>
      <c r="B8" s="23"/>
      <c r="C8" s="23"/>
      <c r="D8" s="23"/>
      <c r="E8" s="23"/>
      <c r="F8" s="23"/>
      <c r="G8" s="23"/>
    </row>
    <row r="9" spans="1:7" ht="12.75">
      <c r="A9" s="206" t="s">
        <v>0</v>
      </c>
      <c r="B9" s="206" t="s">
        <v>74</v>
      </c>
      <c r="C9" s="206" t="s">
        <v>1</v>
      </c>
      <c r="D9" s="150" t="s">
        <v>75</v>
      </c>
      <c r="E9" s="206" t="s">
        <v>4</v>
      </c>
      <c r="F9" s="206" t="s">
        <v>155</v>
      </c>
      <c r="G9" s="206" t="s">
        <v>5</v>
      </c>
    </row>
    <row r="10" spans="1:7" ht="12.75">
      <c r="A10" s="207"/>
      <c r="B10" s="207"/>
      <c r="C10" s="207"/>
      <c r="D10" s="150"/>
      <c r="E10" s="207"/>
      <c r="F10" s="207"/>
      <c r="G10" s="207"/>
    </row>
    <row r="11" spans="1:7" ht="13.5" thickBot="1">
      <c r="A11" s="25">
        <v>1</v>
      </c>
      <c r="B11" s="25">
        <v>2</v>
      </c>
      <c r="C11" s="25">
        <v>3</v>
      </c>
      <c r="D11" s="21">
        <v>4</v>
      </c>
      <c r="E11" s="21">
        <v>5</v>
      </c>
      <c r="F11" s="21">
        <v>6</v>
      </c>
      <c r="G11" s="21">
        <v>7</v>
      </c>
    </row>
    <row r="12" spans="1:7" ht="13.5" thickTop="1">
      <c r="A12" s="26" t="s">
        <v>27</v>
      </c>
      <c r="B12" s="36"/>
      <c r="C12" s="55" t="s">
        <v>6</v>
      </c>
      <c r="D12" s="28">
        <f>SUM(D16+D19+D13)</f>
        <v>18000</v>
      </c>
      <c r="E12" s="28">
        <f>SUM(E16+E19+E13)</f>
        <v>284360</v>
      </c>
      <c r="F12" s="28">
        <f>SUM(F16+F19+F13)</f>
        <v>278450</v>
      </c>
      <c r="G12" s="29">
        <f>F12/E12*100</f>
        <v>97.92164861443241</v>
      </c>
    </row>
    <row r="13" spans="1:7" ht="12.75">
      <c r="A13" s="171"/>
      <c r="B13" s="193" t="s">
        <v>77</v>
      </c>
      <c r="C13" s="56" t="s">
        <v>78</v>
      </c>
      <c r="D13" s="89">
        <f>D15</f>
        <v>7000</v>
      </c>
      <c r="E13" s="89">
        <f>E15</f>
        <v>7000</v>
      </c>
      <c r="F13" s="89">
        <f>F15</f>
        <v>5311</v>
      </c>
      <c r="G13" s="91">
        <f>F13/E13*100</f>
        <v>75.87142857142857</v>
      </c>
    </row>
    <row r="14" spans="1:7" ht="12.75">
      <c r="A14" s="172"/>
      <c r="B14" s="204"/>
      <c r="C14" s="59" t="s">
        <v>31</v>
      </c>
      <c r="D14" s="28"/>
      <c r="E14" s="28"/>
      <c r="F14" s="28"/>
      <c r="G14" s="29"/>
    </row>
    <row r="15" spans="1:7" ht="12.75">
      <c r="A15" s="172"/>
      <c r="B15" s="194"/>
      <c r="C15" s="59" t="s">
        <v>76</v>
      </c>
      <c r="D15" s="45">
        <v>7000</v>
      </c>
      <c r="E15" s="45">
        <v>7000</v>
      </c>
      <c r="F15" s="45">
        <v>5311</v>
      </c>
      <c r="G15" s="33">
        <f>F15/E15*100</f>
        <v>75.87142857142857</v>
      </c>
    </row>
    <row r="16" spans="1:7" ht="12.75">
      <c r="A16" s="172"/>
      <c r="B16" s="205" t="s">
        <v>151</v>
      </c>
      <c r="C16" s="56"/>
      <c r="D16" s="57">
        <f>D18</f>
        <v>0</v>
      </c>
      <c r="E16" s="57">
        <f>E18</f>
        <v>219786</v>
      </c>
      <c r="F16" s="57">
        <f>F18</f>
        <v>219595</v>
      </c>
      <c r="G16" s="58">
        <f>F16/E16*100</f>
        <v>99.91309728554138</v>
      </c>
    </row>
    <row r="17" spans="1:7" ht="12.75">
      <c r="A17" s="172"/>
      <c r="B17" s="205"/>
      <c r="C17" s="59" t="s">
        <v>31</v>
      </c>
      <c r="D17" s="45"/>
      <c r="E17" s="45"/>
      <c r="F17" s="45"/>
      <c r="G17" s="59"/>
    </row>
    <row r="18" spans="1:7" ht="12.75">
      <c r="A18" s="172"/>
      <c r="B18" s="205"/>
      <c r="C18" s="59" t="s">
        <v>82</v>
      </c>
      <c r="D18" s="45"/>
      <c r="E18" s="45">
        <v>219786</v>
      </c>
      <c r="F18" s="45">
        <v>219595</v>
      </c>
      <c r="G18" s="33">
        <f>F18/E18*100</f>
        <v>99.91309728554138</v>
      </c>
    </row>
    <row r="19" spans="1:7" ht="12.75">
      <c r="A19" s="172"/>
      <c r="B19" s="205" t="s">
        <v>79</v>
      </c>
      <c r="C19" s="56" t="s">
        <v>80</v>
      </c>
      <c r="D19" s="57">
        <f>SUM(D21)</f>
        <v>11000</v>
      </c>
      <c r="E19" s="57">
        <f>SUM(E21)</f>
        <v>57574</v>
      </c>
      <c r="F19" s="57">
        <f>SUM(F21)</f>
        <v>53544</v>
      </c>
      <c r="G19" s="58">
        <f>F19/E19*100</f>
        <v>93.00031264112273</v>
      </c>
    </row>
    <row r="20" spans="1:7" ht="12.75">
      <c r="A20" s="172"/>
      <c r="B20" s="205"/>
      <c r="C20" s="59" t="s">
        <v>31</v>
      </c>
      <c r="D20" s="45"/>
      <c r="E20" s="45"/>
      <c r="F20" s="45"/>
      <c r="G20" s="59"/>
    </row>
    <row r="21" spans="1:7" ht="12.75">
      <c r="A21" s="173"/>
      <c r="B21" s="205"/>
      <c r="C21" s="59" t="s">
        <v>76</v>
      </c>
      <c r="D21" s="45">
        <v>11000</v>
      </c>
      <c r="E21" s="45">
        <v>57574</v>
      </c>
      <c r="F21" s="45">
        <v>53544</v>
      </c>
      <c r="G21" s="33">
        <f>F21/E21*100</f>
        <v>93.00031264112273</v>
      </c>
    </row>
    <row r="22" spans="1:7" ht="12.75">
      <c r="A22" s="37">
        <v>600</v>
      </c>
      <c r="B22" s="60"/>
      <c r="C22" s="61" t="s">
        <v>7</v>
      </c>
      <c r="D22" s="62">
        <f>SUM(D31+D37+D23+D27)</f>
        <v>2057965</v>
      </c>
      <c r="E22" s="62">
        <f>SUM(E31+E37+E23+E27)</f>
        <v>1680921</v>
      </c>
      <c r="F22" s="62">
        <f>SUM(F31+F37+F23+F27)</f>
        <v>1507933</v>
      </c>
      <c r="G22" s="41">
        <f>F22/E22*100</f>
        <v>89.70873705545948</v>
      </c>
    </row>
    <row r="23" spans="1:7" ht="12.75">
      <c r="A23" s="158"/>
      <c r="B23" s="193" t="s">
        <v>137</v>
      </c>
      <c r="C23" s="56" t="s">
        <v>140</v>
      </c>
      <c r="D23" s="57">
        <f>SUM(D25:D26)</f>
        <v>71950</v>
      </c>
      <c r="E23" s="57">
        <f>SUM(E25:E26)</f>
        <v>67730</v>
      </c>
      <c r="F23" s="57">
        <f>SUM(F25:F26)</f>
        <v>67730</v>
      </c>
      <c r="G23" s="58">
        <f>F23/E23*100</f>
        <v>100</v>
      </c>
    </row>
    <row r="24" spans="1:7" ht="12.75">
      <c r="A24" s="159"/>
      <c r="B24" s="204"/>
      <c r="C24" s="59" t="s">
        <v>31</v>
      </c>
      <c r="D24" s="45"/>
      <c r="E24" s="45"/>
      <c r="F24" s="45"/>
      <c r="G24" s="41"/>
    </row>
    <row r="25" spans="1:7" ht="12.75">
      <c r="A25" s="159"/>
      <c r="B25" s="204"/>
      <c r="C25" s="59" t="s">
        <v>76</v>
      </c>
      <c r="D25" s="57"/>
      <c r="E25" s="45"/>
      <c r="F25" s="45"/>
      <c r="G25" s="41"/>
    </row>
    <row r="26" spans="1:7" ht="12.75">
      <c r="A26" s="159"/>
      <c r="B26" s="194"/>
      <c r="C26" s="59" t="s">
        <v>82</v>
      </c>
      <c r="D26" s="57">
        <v>71950</v>
      </c>
      <c r="E26" s="45">
        <v>67730</v>
      </c>
      <c r="F26" s="45">
        <v>67730</v>
      </c>
      <c r="G26" s="58">
        <f>F26/E26*100</f>
        <v>100</v>
      </c>
    </row>
    <row r="27" spans="1:7" ht="12.75">
      <c r="A27" s="159"/>
      <c r="B27" s="193" t="s">
        <v>138</v>
      </c>
      <c r="C27" s="56" t="s">
        <v>139</v>
      </c>
      <c r="D27" s="57">
        <f>SUM(D29:D30)</f>
        <v>151585</v>
      </c>
      <c r="E27" s="57">
        <f>SUM(E29:E30)</f>
        <v>151585</v>
      </c>
      <c r="F27" s="57">
        <f>SUM(F29:F30)</f>
        <v>150000</v>
      </c>
      <c r="G27" s="58">
        <f>F27/E27*100</f>
        <v>98.95438202988423</v>
      </c>
    </row>
    <row r="28" spans="1:7" ht="12.75">
      <c r="A28" s="159"/>
      <c r="B28" s="204"/>
      <c r="C28" s="59" t="s">
        <v>31</v>
      </c>
      <c r="D28" s="45"/>
      <c r="E28" s="45"/>
      <c r="F28" s="45"/>
      <c r="G28" s="41"/>
    </row>
    <row r="29" spans="1:7" ht="12.75">
      <c r="A29" s="159"/>
      <c r="B29" s="204"/>
      <c r="C29" s="59" t="s">
        <v>76</v>
      </c>
      <c r="D29" s="45"/>
      <c r="E29" s="45"/>
      <c r="F29" s="45"/>
      <c r="G29" s="41"/>
    </row>
    <row r="30" spans="1:7" ht="12.75">
      <c r="A30" s="159"/>
      <c r="B30" s="194"/>
      <c r="C30" s="59" t="s">
        <v>82</v>
      </c>
      <c r="D30" s="45">
        <v>151585</v>
      </c>
      <c r="E30" s="45">
        <v>151585</v>
      </c>
      <c r="F30" s="45">
        <v>150000</v>
      </c>
      <c r="G30" s="33">
        <f>F30/E30*100</f>
        <v>98.95438202988423</v>
      </c>
    </row>
    <row r="31" spans="1:7" ht="12.75">
      <c r="A31" s="159"/>
      <c r="B31" s="181">
        <v>60016</v>
      </c>
      <c r="C31" s="56" t="s">
        <v>81</v>
      </c>
      <c r="D31" s="57">
        <f>SUM(D33,D36)</f>
        <v>1714430</v>
      </c>
      <c r="E31" s="57">
        <f>SUM(E33,E36)</f>
        <v>740721</v>
      </c>
      <c r="F31" s="57">
        <f>SUM(F33,F36)</f>
        <v>569526</v>
      </c>
      <c r="G31" s="58">
        <f>F31/E31*100</f>
        <v>76.88805906677413</v>
      </c>
    </row>
    <row r="32" spans="1:7" ht="12.75">
      <c r="A32" s="159"/>
      <c r="B32" s="181"/>
      <c r="C32" s="59" t="s">
        <v>31</v>
      </c>
      <c r="D32" s="45"/>
      <c r="E32" s="45"/>
      <c r="F32" s="45"/>
      <c r="G32" s="41"/>
    </row>
    <row r="33" spans="1:7" ht="12.75">
      <c r="A33" s="159"/>
      <c r="B33" s="181"/>
      <c r="C33" s="59" t="s">
        <v>76</v>
      </c>
      <c r="D33" s="45">
        <v>194000</v>
      </c>
      <c r="E33" s="45">
        <v>305470</v>
      </c>
      <c r="F33" s="45">
        <v>233733</v>
      </c>
      <c r="G33" s="33">
        <f>F33/E33*100</f>
        <v>76.51586080466167</v>
      </c>
    </row>
    <row r="34" spans="1:7" ht="12.75">
      <c r="A34" s="159"/>
      <c r="B34" s="181"/>
      <c r="C34" s="59" t="s">
        <v>31</v>
      </c>
      <c r="D34" s="45"/>
      <c r="E34" s="45"/>
      <c r="F34" s="45"/>
      <c r="G34" s="33"/>
    </row>
    <row r="35" spans="1:7" ht="25.5">
      <c r="A35" s="159"/>
      <c r="B35" s="181"/>
      <c r="C35" s="59" t="s">
        <v>89</v>
      </c>
      <c r="D35" s="45"/>
      <c r="E35" s="45">
        <v>1935</v>
      </c>
      <c r="F35" s="45">
        <v>1935</v>
      </c>
      <c r="G35" s="33">
        <f>F35/E35*100</f>
        <v>100</v>
      </c>
    </row>
    <row r="36" spans="1:7" ht="12.75">
      <c r="A36" s="159"/>
      <c r="B36" s="181"/>
      <c r="C36" s="59" t="s">
        <v>82</v>
      </c>
      <c r="D36" s="45">
        <v>1520430</v>
      </c>
      <c r="E36" s="45">
        <v>435251</v>
      </c>
      <c r="F36" s="45">
        <v>335793</v>
      </c>
      <c r="G36" s="33">
        <f>F36/E36*100</f>
        <v>77.14927708379763</v>
      </c>
    </row>
    <row r="37" spans="1:7" ht="12.75">
      <c r="A37" s="159"/>
      <c r="B37" s="181">
        <v>60017</v>
      </c>
      <c r="C37" s="56" t="s">
        <v>83</v>
      </c>
      <c r="D37" s="57">
        <f>SUM(D39:D40)</f>
        <v>120000</v>
      </c>
      <c r="E37" s="57">
        <f>SUM(E39:E40)</f>
        <v>720885</v>
      </c>
      <c r="F37" s="57">
        <f>SUM(F39:F40)</f>
        <v>720677</v>
      </c>
      <c r="G37" s="33">
        <f>F37/E37*100</f>
        <v>99.97114657677716</v>
      </c>
    </row>
    <row r="38" spans="1:7" ht="12.75">
      <c r="A38" s="159"/>
      <c r="B38" s="181"/>
      <c r="C38" s="59" t="s">
        <v>31</v>
      </c>
      <c r="D38" s="45"/>
      <c r="E38" s="45"/>
      <c r="F38" s="45"/>
      <c r="G38" s="41"/>
    </row>
    <row r="39" spans="1:7" ht="12.75">
      <c r="A39" s="159"/>
      <c r="B39" s="181"/>
      <c r="C39" s="59" t="s">
        <v>76</v>
      </c>
      <c r="D39" s="45">
        <v>0</v>
      </c>
      <c r="E39" s="45">
        <v>42000</v>
      </c>
      <c r="F39" s="45">
        <v>41792</v>
      </c>
      <c r="G39" s="33">
        <f>F39/E39*100</f>
        <v>99.5047619047619</v>
      </c>
    </row>
    <row r="40" spans="1:7" ht="12.75">
      <c r="A40" s="159"/>
      <c r="B40" s="63"/>
      <c r="C40" s="59" t="s">
        <v>82</v>
      </c>
      <c r="D40" s="45">
        <v>120000</v>
      </c>
      <c r="E40" s="45">
        <v>678885</v>
      </c>
      <c r="F40" s="45">
        <v>678885</v>
      </c>
      <c r="G40" s="33">
        <f>F40/E40*100</f>
        <v>100</v>
      </c>
    </row>
    <row r="41" spans="1:7" ht="12.75">
      <c r="A41" s="37">
        <v>700</v>
      </c>
      <c r="B41" s="60"/>
      <c r="C41" s="61" t="s">
        <v>8</v>
      </c>
      <c r="D41" s="62">
        <f>D42+D47</f>
        <v>328000</v>
      </c>
      <c r="E41" s="62">
        <f>E42+E47</f>
        <v>596530</v>
      </c>
      <c r="F41" s="62">
        <f>F42+F47</f>
        <v>594802</v>
      </c>
      <c r="G41" s="41">
        <f>F41/E41*100</f>
        <v>99.71032471124671</v>
      </c>
    </row>
    <row r="42" spans="1:7" ht="25.5">
      <c r="A42" s="158"/>
      <c r="B42" s="181">
        <v>70001</v>
      </c>
      <c r="C42" s="56" t="s">
        <v>84</v>
      </c>
      <c r="D42" s="57">
        <f>SUM(D44)</f>
        <v>100000</v>
      </c>
      <c r="E42" s="57">
        <f>SUM(E44)</f>
        <v>327350</v>
      </c>
      <c r="F42" s="57">
        <f>SUM(F44)</f>
        <v>327350</v>
      </c>
      <c r="G42" s="33">
        <f>F42/E42*100</f>
        <v>100</v>
      </c>
    </row>
    <row r="43" spans="1:7" ht="12.75">
      <c r="A43" s="159"/>
      <c r="B43" s="181"/>
      <c r="C43" s="59" t="s">
        <v>31</v>
      </c>
      <c r="D43" s="45"/>
      <c r="E43" s="45"/>
      <c r="F43" s="45"/>
      <c r="G43" s="41"/>
    </row>
    <row r="44" spans="1:7" ht="12.75">
      <c r="A44" s="159"/>
      <c r="B44" s="181"/>
      <c r="C44" s="59" t="s">
        <v>76</v>
      </c>
      <c r="D44" s="45">
        <v>100000</v>
      </c>
      <c r="E44" s="45">
        <v>327350</v>
      </c>
      <c r="F44" s="45">
        <v>327350</v>
      </c>
      <c r="G44" s="33">
        <f>F44/E44*100</f>
        <v>100</v>
      </c>
    </row>
    <row r="45" spans="1:7" ht="12.75">
      <c r="A45" s="159"/>
      <c r="B45" s="181"/>
      <c r="C45" s="59" t="s">
        <v>31</v>
      </c>
      <c r="D45" s="45"/>
      <c r="E45" s="45"/>
      <c r="F45" s="45"/>
      <c r="G45" s="33"/>
    </row>
    <row r="46" spans="1:7" ht="12.75">
      <c r="A46" s="159"/>
      <c r="B46" s="181"/>
      <c r="C46" s="71" t="s">
        <v>116</v>
      </c>
      <c r="D46" s="45">
        <v>100000</v>
      </c>
      <c r="E46" s="45">
        <v>327350</v>
      </c>
      <c r="F46" s="45">
        <v>327350</v>
      </c>
      <c r="G46" s="33">
        <f>F46/E46*100</f>
        <v>100</v>
      </c>
    </row>
    <row r="47" spans="1:7" ht="25.5">
      <c r="A47" s="159"/>
      <c r="B47" s="181">
        <v>70005</v>
      </c>
      <c r="C47" s="56" t="s">
        <v>85</v>
      </c>
      <c r="D47" s="57">
        <f>SUM(D49,D50)</f>
        <v>228000</v>
      </c>
      <c r="E47" s="57">
        <f>SUM(E49,E50)</f>
        <v>269180</v>
      </c>
      <c r="F47" s="57">
        <f>SUM(F49,F50)</f>
        <v>267452</v>
      </c>
      <c r="G47" s="33">
        <f>F47/E47*100</f>
        <v>99.35805037521361</v>
      </c>
    </row>
    <row r="48" spans="1:7" ht="12.75">
      <c r="A48" s="159"/>
      <c r="B48" s="181"/>
      <c r="C48" s="59" t="s">
        <v>31</v>
      </c>
      <c r="D48" s="45"/>
      <c r="E48" s="45"/>
      <c r="F48" s="45"/>
      <c r="G48" s="41"/>
    </row>
    <row r="49" spans="1:8" ht="12.75">
      <c r="A49" s="159"/>
      <c r="B49" s="181"/>
      <c r="C49" s="59" t="s">
        <v>76</v>
      </c>
      <c r="D49" s="45">
        <v>78000</v>
      </c>
      <c r="E49" s="45">
        <v>109180</v>
      </c>
      <c r="F49" s="45">
        <v>107881</v>
      </c>
      <c r="G49" s="33">
        <f>F49/E49*100</f>
        <v>98.81022165231728</v>
      </c>
      <c r="H49">
        <f>1897+82673+4565+18746</f>
        <v>107881</v>
      </c>
    </row>
    <row r="50" spans="1:7" ht="12.75">
      <c r="A50" s="159"/>
      <c r="B50" s="181"/>
      <c r="C50" s="59" t="s">
        <v>82</v>
      </c>
      <c r="D50" s="45">
        <v>150000</v>
      </c>
      <c r="E50" s="45">
        <v>160000</v>
      </c>
      <c r="F50" s="45">
        <v>159571</v>
      </c>
      <c r="G50" s="33">
        <f>F50/E50*100</f>
        <v>99.731875</v>
      </c>
    </row>
    <row r="51" spans="1:7" ht="12.75">
      <c r="A51" s="37">
        <v>710</v>
      </c>
      <c r="B51" s="60"/>
      <c r="C51" s="61" t="s">
        <v>9</v>
      </c>
      <c r="D51" s="62">
        <f>SUM(D52+D55)</f>
        <v>45000</v>
      </c>
      <c r="E51" s="62">
        <f>SUM(E52+E55)</f>
        <v>450</v>
      </c>
      <c r="F51" s="62">
        <f>SUM(F52+F55)</f>
        <v>445</v>
      </c>
      <c r="G51" s="41">
        <f>F51/E51*100</f>
        <v>98.88888888888889</v>
      </c>
    </row>
    <row r="52" spans="1:7" ht="25.5">
      <c r="A52" s="160"/>
      <c r="B52" s="178">
        <v>71014</v>
      </c>
      <c r="C52" s="56" t="s">
        <v>86</v>
      </c>
      <c r="D52" s="57">
        <f>SUM(D54)</f>
        <v>45000</v>
      </c>
      <c r="E52" s="57">
        <f>SUM(E54)</f>
        <v>0</v>
      </c>
      <c r="F52" s="57">
        <f>SUM(F54)</f>
        <v>0</v>
      </c>
      <c r="G52" s="33"/>
    </row>
    <row r="53" spans="1:7" ht="12.75">
      <c r="A53" s="160"/>
      <c r="B53" s="179"/>
      <c r="C53" s="59" t="s">
        <v>31</v>
      </c>
      <c r="D53" s="45"/>
      <c r="E53" s="45"/>
      <c r="F53" s="45"/>
      <c r="G53" s="41"/>
    </row>
    <row r="54" spans="1:7" ht="12.75">
      <c r="A54" s="160"/>
      <c r="B54" s="179"/>
      <c r="C54" s="59" t="s">
        <v>76</v>
      </c>
      <c r="D54" s="45">
        <v>45000</v>
      </c>
      <c r="E54" s="45">
        <v>0</v>
      </c>
      <c r="F54" s="45">
        <v>0</v>
      </c>
      <c r="G54" s="33"/>
    </row>
    <row r="55" spans="1:7" ht="12.75">
      <c r="A55" s="160"/>
      <c r="B55" s="181">
        <v>71035</v>
      </c>
      <c r="C55" s="56" t="s">
        <v>87</v>
      </c>
      <c r="D55" s="57">
        <f>D57</f>
        <v>0</v>
      </c>
      <c r="E55" s="57">
        <f>SUM(E57)</f>
        <v>450</v>
      </c>
      <c r="F55" s="57">
        <f>SUM(F57)</f>
        <v>445</v>
      </c>
      <c r="G55" s="58">
        <f>F55/E55*100</f>
        <v>98.88888888888889</v>
      </c>
    </row>
    <row r="56" spans="1:7" ht="12.75">
      <c r="A56" s="160"/>
      <c r="B56" s="181"/>
      <c r="C56" s="59" t="s">
        <v>31</v>
      </c>
      <c r="D56" s="45"/>
      <c r="E56" s="45"/>
      <c r="F56" s="45"/>
      <c r="G56" s="41"/>
    </row>
    <row r="57" spans="1:7" ht="12.75">
      <c r="A57" s="160"/>
      <c r="B57" s="181"/>
      <c r="C57" s="59" t="s">
        <v>76</v>
      </c>
      <c r="D57" s="45"/>
      <c r="E57" s="45">
        <v>450</v>
      </c>
      <c r="F57" s="45">
        <v>445</v>
      </c>
      <c r="G57" s="33">
        <f>F57/E57*100</f>
        <v>98.88888888888889</v>
      </c>
    </row>
    <row r="58" spans="1:7" ht="12.75">
      <c r="A58" s="37">
        <v>750</v>
      </c>
      <c r="B58" s="60"/>
      <c r="C58" s="61" t="s">
        <v>10</v>
      </c>
      <c r="D58" s="62">
        <f>SUM(D59,D64,D67,D73,D78)</f>
        <v>1662390</v>
      </c>
      <c r="E58" s="62">
        <f>SUM(E59,E64,E67,E73)</f>
        <v>1922586</v>
      </c>
      <c r="F58" s="62">
        <f>SUM(F59,F64,F67,F73)</f>
        <v>1874311</v>
      </c>
      <c r="G58" s="41">
        <f>F58/E58*100</f>
        <v>97.4890590069833</v>
      </c>
    </row>
    <row r="59" spans="1:7" ht="12.75">
      <c r="A59" s="158"/>
      <c r="B59" s="181">
        <v>75011</v>
      </c>
      <c r="C59" s="56" t="s">
        <v>88</v>
      </c>
      <c r="D59" s="57">
        <f>SUM(D61)</f>
        <v>39470</v>
      </c>
      <c r="E59" s="57">
        <f>SUM(E61)</f>
        <v>39470</v>
      </c>
      <c r="F59" s="57">
        <f>SUM(F61)</f>
        <v>39430</v>
      </c>
      <c r="G59" s="33">
        <f>F59/E59*100</f>
        <v>99.89865720800609</v>
      </c>
    </row>
    <row r="60" spans="1:7" ht="12.75">
      <c r="A60" s="159"/>
      <c r="B60" s="181"/>
      <c r="C60" s="59" t="s">
        <v>31</v>
      </c>
      <c r="D60" s="45"/>
      <c r="E60" s="45"/>
      <c r="F60" s="45"/>
      <c r="G60" s="41"/>
    </row>
    <row r="61" spans="1:7" ht="12.75">
      <c r="A61" s="159"/>
      <c r="B61" s="181"/>
      <c r="C61" s="59" t="s">
        <v>76</v>
      </c>
      <c r="D61" s="45">
        <v>39470</v>
      </c>
      <c r="E61" s="45">
        <v>39470</v>
      </c>
      <c r="F61" s="45">
        <v>39430</v>
      </c>
      <c r="G61" s="33">
        <f>F61/E61*100</f>
        <v>99.89865720800609</v>
      </c>
    </row>
    <row r="62" spans="1:7" ht="12.75">
      <c r="A62" s="159"/>
      <c r="B62" s="181"/>
      <c r="C62" s="59" t="s">
        <v>31</v>
      </c>
      <c r="D62" s="45"/>
      <c r="E62" s="45"/>
      <c r="F62" s="45"/>
      <c r="G62" s="33"/>
    </row>
    <row r="63" spans="1:7" ht="25.5">
      <c r="A63" s="159"/>
      <c r="B63" s="181"/>
      <c r="C63" s="59" t="s">
        <v>89</v>
      </c>
      <c r="D63" s="45">
        <v>39470</v>
      </c>
      <c r="E63" s="45">
        <v>32389</v>
      </c>
      <c r="F63" s="45">
        <v>32389</v>
      </c>
      <c r="G63" s="33">
        <f>F63/E63*100</f>
        <v>100</v>
      </c>
    </row>
    <row r="64" spans="1:7" ht="12.75">
      <c r="A64" s="159"/>
      <c r="B64" s="181">
        <v>75022</v>
      </c>
      <c r="C64" s="56" t="s">
        <v>90</v>
      </c>
      <c r="D64" s="57">
        <f>SUM(D66)</f>
        <v>66400</v>
      </c>
      <c r="E64" s="57">
        <f>SUM(E66)</f>
        <v>73400</v>
      </c>
      <c r="F64" s="57">
        <f>SUM(F66)</f>
        <v>72495</v>
      </c>
      <c r="G64" s="33">
        <f>F64/E64*100</f>
        <v>98.76702997275204</v>
      </c>
    </row>
    <row r="65" spans="1:7" ht="12.75">
      <c r="A65" s="159"/>
      <c r="B65" s="181"/>
      <c r="C65" s="59" t="s">
        <v>31</v>
      </c>
      <c r="D65" s="45"/>
      <c r="E65" s="45"/>
      <c r="F65" s="45"/>
      <c r="G65" s="41"/>
    </row>
    <row r="66" spans="1:7" ht="12.75">
      <c r="A66" s="159"/>
      <c r="B66" s="181"/>
      <c r="C66" s="59" t="s">
        <v>76</v>
      </c>
      <c r="D66" s="45">
        <v>66400</v>
      </c>
      <c r="E66" s="45">
        <v>73400</v>
      </c>
      <c r="F66" s="45">
        <v>72495</v>
      </c>
      <c r="G66" s="33">
        <f>F66/E66*100</f>
        <v>98.76702997275204</v>
      </c>
    </row>
    <row r="67" spans="1:7" ht="12.75">
      <c r="A67" s="159"/>
      <c r="B67" s="181">
        <v>75023</v>
      </c>
      <c r="C67" s="56" t="s">
        <v>91</v>
      </c>
      <c r="D67" s="57">
        <f>SUM(D69,D72)</f>
        <v>1551520</v>
      </c>
      <c r="E67" s="57">
        <f>SUM(E69,E72)</f>
        <v>1784094</v>
      </c>
      <c r="F67" s="57">
        <f>SUM(F69,F72)</f>
        <v>1738315</v>
      </c>
      <c r="G67" s="33">
        <f>F67/E67*100</f>
        <v>97.43404775757331</v>
      </c>
    </row>
    <row r="68" spans="1:7" ht="12.75">
      <c r="A68" s="159"/>
      <c r="B68" s="181"/>
      <c r="C68" s="59" t="s">
        <v>31</v>
      </c>
      <c r="D68" s="45"/>
      <c r="E68" s="45"/>
      <c r="F68" s="45"/>
      <c r="G68" s="41"/>
    </row>
    <row r="69" spans="1:8" ht="12.75">
      <c r="A69" s="159"/>
      <c r="B69" s="181"/>
      <c r="C69" s="59" t="s">
        <v>76</v>
      </c>
      <c r="D69" s="45">
        <v>1351520</v>
      </c>
      <c r="E69" s="45">
        <v>1683577</v>
      </c>
      <c r="F69" s="45">
        <v>1643132</v>
      </c>
      <c r="G69" s="33">
        <f>F69/E69*100</f>
        <v>97.59767447523933</v>
      </c>
      <c r="H69">
        <f>1738315-90513-4670</f>
        <v>1643132</v>
      </c>
    </row>
    <row r="70" spans="1:7" ht="12.75">
      <c r="A70" s="159"/>
      <c r="B70" s="181"/>
      <c r="C70" s="59" t="s">
        <v>31</v>
      </c>
      <c r="D70" s="45"/>
      <c r="E70" s="45"/>
      <c r="F70" s="45"/>
      <c r="G70" s="33"/>
    </row>
    <row r="71" spans="1:8" ht="25.5">
      <c r="A71" s="159"/>
      <c r="B71" s="181"/>
      <c r="C71" s="59" t="s">
        <v>89</v>
      </c>
      <c r="D71" s="45">
        <v>1099120</v>
      </c>
      <c r="E71" s="45">
        <v>1084120</v>
      </c>
      <c r="F71" s="45">
        <v>1080143</v>
      </c>
      <c r="G71" s="33">
        <f>F71/E71*100</f>
        <v>99.63315869091983</v>
      </c>
      <c r="H71">
        <f>837353+74038+140735+21696+6321</f>
        <v>1080143</v>
      </c>
    </row>
    <row r="72" spans="1:7" ht="12.75">
      <c r="A72" s="159"/>
      <c r="B72" s="181"/>
      <c r="C72" s="59" t="s">
        <v>82</v>
      </c>
      <c r="D72" s="45">
        <v>200000</v>
      </c>
      <c r="E72" s="45">
        <v>100517</v>
      </c>
      <c r="F72" s="45">
        <v>95183</v>
      </c>
      <c r="G72" s="33">
        <f>F72/E72*100</f>
        <v>94.6934349413532</v>
      </c>
    </row>
    <row r="73" spans="1:7" ht="12.75">
      <c r="A73" s="159"/>
      <c r="B73" s="178">
        <v>75075</v>
      </c>
      <c r="C73" s="56" t="s">
        <v>141</v>
      </c>
      <c r="D73" s="57">
        <f>SUM(D75)</f>
        <v>5000</v>
      </c>
      <c r="E73" s="57">
        <f>SUM(E75)</f>
        <v>25622</v>
      </c>
      <c r="F73" s="57">
        <f>SUM(F75)</f>
        <v>24071</v>
      </c>
      <c r="G73" s="58">
        <f>F73/E73*100</f>
        <v>93.9466083834205</v>
      </c>
    </row>
    <row r="74" spans="1:7" ht="12.75">
      <c r="A74" s="159"/>
      <c r="B74" s="179"/>
      <c r="C74" s="59" t="s">
        <v>31</v>
      </c>
      <c r="D74" s="45"/>
      <c r="E74" s="45"/>
      <c r="F74" s="45"/>
      <c r="G74" s="41"/>
    </row>
    <row r="75" spans="1:7" ht="12.75">
      <c r="A75" s="159"/>
      <c r="B75" s="179"/>
      <c r="C75" s="59" t="s">
        <v>76</v>
      </c>
      <c r="D75" s="45">
        <v>5000</v>
      </c>
      <c r="E75" s="45">
        <v>25622</v>
      </c>
      <c r="F75" s="45">
        <v>24071</v>
      </c>
      <c r="G75" s="33">
        <f>F75/E75*100</f>
        <v>93.9466083834205</v>
      </c>
    </row>
    <row r="76" spans="1:7" ht="12.75">
      <c r="A76" s="159"/>
      <c r="B76" s="179"/>
      <c r="C76" s="59" t="s">
        <v>31</v>
      </c>
      <c r="D76" s="45"/>
      <c r="E76" s="45"/>
      <c r="F76" s="45"/>
      <c r="G76" s="33"/>
    </row>
    <row r="77" spans="1:7" ht="12.75">
      <c r="A77" s="159"/>
      <c r="B77" s="180"/>
      <c r="C77" s="59" t="s">
        <v>116</v>
      </c>
      <c r="D77" s="45"/>
      <c r="E77" s="45"/>
      <c r="F77" s="45"/>
      <c r="G77" s="33"/>
    </row>
    <row r="78" spans="1:7" ht="12.75">
      <c r="A78" s="159"/>
      <c r="B78" s="178">
        <v>75095</v>
      </c>
      <c r="C78" s="59" t="s">
        <v>80</v>
      </c>
      <c r="D78" s="45">
        <f>D79</f>
        <v>0</v>
      </c>
      <c r="E78" s="45"/>
      <c r="F78" s="45"/>
      <c r="G78" s="33"/>
    </row>
    <row r="79" spans="1:7" ht="12.75">
      <c r="A79" s="167"/>
      <c r="B79" s="180"/>
      <c r="C79" s="59" t="s">
        <v>76</v>
      </c>
      <c r="D79" s="45"/>
      <c r="E79" s="45"/>
      <c r="F79" s="45"/>
      <c r="G79" s="33"/>
    </row>
    <row r="80" spans="1:7" ht="25.5">
      <c r="A80" s="37">
        <v>754</v>
      </c>
      <c r="B80" s="60"/>
      <c r="C80" s="61" t="s">
        <v>11</v>
      </c>
      <c r="D80" s="62">
        <f>SUM(D81,D87,D92)</f>
        <v>163147</v>
      </c>
      <c r="E80" s="62">
        <f>SUM(E81,E87,E92)</f>
        <v>248000</v>
      </c>
      <c r="F80" s="62">
        <f>SUM(F81,F87,F92)</f>
        <v>233300</v>
      </c>
      <c r="G80" s="41">
        <f>F80/E80*100</f>
        <v>94.07258064516128</v>
      </c>
    </row>
    <row r="81" spans="1:7" ht="12.75">
      <c r="A81" s="158"/>
      <c r="B81" s="60">
        <v>75405</v>
      </c>
      <c r="C81" s="56" t="s">
        <v>92</v>
      </c>
      <c r="D81" s="57">
        <f>SUM(D83,D86)</f>
        <v>13000</v>
      </c>
      <c r="E81" s="57">
        <f>SUM(E83,E86)</f>
        <v>13000</v>
      </c>
      <c r="F81" s="57">
        <f>SUM(F83,F86)</f>
        <v>0</v>
      </c>
      <c r="G81" s="58"/>
    </row>
    <row r="82" spans="1:7" ht="12.75">
      <c r="A82" s="159"/>
      <c r="B82" s="178"/>
      <c r="C82" s="59" t="s">
        <v>31</v>
      </c>
      <c r="D82" s="62"/>
      <c r="E82" s="62"/>
      <c r="F82" s="62"/>
      <c r="G82" s="41"/>
    </row>
    <row r="83" spans="1:7" ht="12.75">
      <c r="A83" s="159"/>
      <c r="B83" s="179"/>
      <c r="C83" s="59" t="s">
        <v>76</v>
      </c>
      <c r="D83" s="45">
        <v>13000</v>
      </c>
      <c r="E83" s="45">
        <v>13000</v>
      </c>
      <c r="F83" s="45">
        <v>0</v>
      </c>
      <c r="G83" s="33"/>
    </row>
    <row r="84" spans="1:7" ht="12.75">
      <c r="A84" s="159"/>
      <c r="B84" s="179"/>
      <c r="C84" s="59" t="s">
        <v>31</v>
      </c>
      <c r="D84" s="45"/>
      <c r="E84" s="45"/>
      <c r="F84" s="45"/>
      <c r="G84" s="33"/>
    </row>
    <row r="85" spans="1:7" ht="12.75">
      <c r="A85" s="159"/>
      <c r="B85" s="179"/>
      <c r="C85" s="59" t="s">
        <v>116</v>
      </c>
      <c r="D85" s="45">
        <v>13000</v>
      </c>
      <c r="E85" s="45">
        <v>13000</v>
      </c>
      <c r="F85" s="45"/>
      <c r="G85" s="33"/>
    </row>
    <row r="86" spans="1:7" ht="12.75">
      <c r="A86" s="159"/>
      <c r="B86" s="180"/>
      <c r="C86" s="59" t="s">
        <v>82</v>
      </c>
      <c r="D86" s="45"/>
      <c r="E86" s="45"/>
      <c r="F86" s="45"/>
      <c r="G86" s="33"/>
    </row>
    <row r="87" spans="1:7" ht="12.75">
      <c r="A87" s="159"/>
      <c r="B87" s="178">
        <v>75414</v>
      </c>
      <c r="C87" s="56" t="s">
        <v>93</v>
      </c>
      <c r="D87" s="57">
        <f>SUM(D89)</f>
        <v>14947</v>
      </c>
      <c r="E87" s="57">
        <f>SUM(E89)</f>
        <v>14947</v>
      </c>
      <c r="F87" s="57">
        <f>SUM(F89)</f>
        <v>14947</v>
      </c>
      <c r="G87" s="33">
        <f>F87/E87*100</f>
        <v>100</v>
      </c>
    </row>
    <row r="88" spans="1:7" ht="12.75">
      <c r="A88" s="159"/>
      <c r="B88" s="179"/>
      <c r="C88" s="59" t="s">
        <v>31</v>
      </c>
      <c r="D88" s="45"/>
      <c r="E88" s="45"/>
      <c r="F88" s="45"/>
      <c r="G88" s="41"/>
    </row>
    <row r="89" spans="1:7" ht="12.75">
      <c r="A89" s="159"/>
      <c r="B89" s="179"/>
      <c r="C89" s="59" t="s">
        <v>76</v>
      </c>
      <c r="D89" s="45">
        <f>D91</f>
        <v>14947</v>
      </c>
      <c r="E89" s="45">
        <v>14947</v>
      </c>
      <c r="F89" s="45">
        <v>14947</v>
      </c>
      <c r="G89" s="33">
        <f>F89/E89*100</f>
        <v>100</v>
      </c>
    </row>
    <row r="90" spans="1:7" ht="12.75">
      <c r="A90" s="148"/>
      <c r="B90" s="179"/>
      <c r="C90" s="66" t="s">
        <v>31</v>
      </c>
      <c r="D90" s="45"/>
      <c r="E90" s="45"/>
      <c r="F90" s="45"/>
      <c r="G90" s="33"/>
    </row>
    <row r="91" spans="1:7" ht="25.5">
      <c r="A91" s="159"/>
      <c r="B91" s="180"/>
      <c r="C91" s="59" t="s">
        <v>89</v>
      </c>
      <c r="D91" s="45">
        <v>14947</v>
      </c>
      <c r="E91" s="45">
        <v>13947</v>
      </c>
      <c r="F91" s="45">
        <v>13947</v>
      </c>
      <c r="G91" s="33">
        <f>F91/E91*100</f>
        <v>100</v>
      </c>
    </row>
    <row r="92" spans="1:7" ht="12.75">
      <c r="A92" s="159"/>
      <c r="B92" s="181">
        <v>75412</v>
      </c>
      <c r="C92" s="56" t="s">
        <v>94</v>
      </c>
      <c r="D92" s="57">
        <f>SUM(D94)</f>
        <v>135200</v>
      </c>
      <c r="E92" s="57">
        <f>SUM(E94)</f>
        <v>220053</v>
      </c>
      <c r="F92" s="57">
        <f>SUM(F94)</f>
        <v>218353</v>
      </c>
      <c r="G92" s="33">
        <f>F92/E92*100</f>
        <v>99.2274588394614</v>
      </c>
    </row>
    <row r="93" spans="1:7" ht="12.75">
      <c r="A93" s="159"/>
      <c r="B93" s="181"/>
      <c r="C93" s="59" t="s">
        <v>31</v>
      </c>
      <c r="D93" s="45"/>
      <c r="E93" s="45"/>
      <c r="F93" s="45"/>
      <c r="G93" s="41"/>
    </row>
    <row r="94" spans="1:7" ht="12.75">
      <c r="A94" s="159"/>
      <c r="B94" s="181"/>
      <c r="C94" s="59" t="s">
        <v>76</v>
      </c>
      <c r="D94" s="45">
        <v>135200</v>
      </c>
      <c r="E94" s="45">
        <v>220053</v>
      </c>
      <c r="F94" s="45">
        <v>218353</v>
      </c>
      <c r="G94" s="33">
        <f>F94/E94*100</f>
        <v>99.2274588394614</v>
      </c>
    </row>
    <row r="95" spans="1:7" ht="12.75">
      <c r="A95" s="159"/>
      <c r="B95" s="181"/>
      <c r="C95" s="59" t="s">
        <v>31</v>
      </c>
      <c r="D95" s="45"/>
      <c r="E95" s="45"/>
      <c r="F95" s="45"/>
      <c r="G95" s="33"/>
    </row>
    <row r="96" spans="1:7" ht="25.5">
      <c r="A96" s="159"/>
      <c r="B96" s="181"/>
      <c r="C96" s="59" t="s">
        <v>89</v>
      </c>
      <c r="D96" s="45">
        <v>26000</v>
      </c>
      <c r="E96" s="45">
        <v>42553</v>
      </c>
      <c r="F96" s="45">
        <v>42553</v>
      </c>
      <c r="G96" s="33">
        <f>F96/E96*100</f>
        <v>100</v>
      </c>
    </row>
    <row r="97" spans="1:7" ht="79.5" customHeight="1">
      <c r="A97" s="158">
        <v>756</v>
      </c>
      <c r="B97" s="60"/>
      <c r="C97" s="85" t="s">
        <v>148</v>
      </c>
      <c r="D97" s="62">
        <f>D98</f>
        <v>87000</v>
      </c>
      <c r="E97" s="62">
        <f>E98</f>
        <v>99300</v>
      </c>
      <c r="F97" s="62">
        <f>F98</f>
        <v>98924</v>
      </c>
      <c r="G97" s="41">
        <f>F97/E97*100</f>
        <v>99.62134944612286</v>
      </c>
    </row>
    <row r="98" spans="1:7" ht="25.5">
      <c r="A98" s="159"/>
      <c r="B98" s="178">
        <v>75647</v>
      </c>
      <c r="C98" s="86" t="s">
        <v>136</v>
      </c>
      <c r="D98" s="57">
        <f>D100+D103</f>
        <v>87000</v>
      </c>
      <c r="E98" s="57">
        <f>E100+E103</f>
        <v>99300</v>
      </c>
      <c r="F98" s="57">
        <f>F100+F103</f>
        <v>98924</v>
      </c>
      <c r="G98" s="33">
        <f>F98/E98*100</f>
        <v>99.62134944612286</v>
      </c>
    </row>
    <row r="99" spans="1:7" ht="12.75">
      <c r="A99" s="159"/>
      <c r="B99" s="179"/>
      <c r="C99" s="59" t="s">
        <v>31</v>
      </c>
      <c r="D99" s="57"/>
      <c r="E99" s="57"/>
      <c r="F99" s="57"/>
      <c r="G99" s="33"/>
    </row>
    <row r="100" spans="1:7" ht="12.75">
      <c r="A100" s="159"/>
      <c r="B100" s="179"/>
      <c r="C100" s="59" t="s">
        <v>76</v>
      </c>
      <c r="D100" s="45">
        <v>87000</v>
      </c>
      <c r="E100" s="45">
        <v>99300</v>
      </c>
      <c r="F100" s="45">
        <v>98924</v>
      </c>
      <c r="G100" s="33">
        <f>F100/E100*100</f>
        <v>99.62134944612286</v>
      </c>
    </row>
    <row r="101" spans="1:7" ht="12.75">
      <c r="A101" s="159"/>
      <c r="B101" s="179"/>
      <c r="C101" s="59" t="s">
        <v>31</v>
      </c>
      <c r="D101" s="57"/>
      <c r="E101" s="57"/>
      <c r="F101" s="57"/>
      <c r="G101" s="33"/>
    </row>
    <row r="102" spans="1:7" ht="25.5">
      <c r="A102" s="159"/>
      <c r="B102" s="179"/>
      <c r="C102" s="59" t="s">
        <v>89</v>
      </c>
      <c r="D102" s="45">
        <v>0</v>
      </c>
      <c r="E102" s="45"/>
      <c r="F102" s="45"/>
      <c r="G102" s="33"/>
    </row>
    <row r="103" spans="1:7" ht="12.75">
      <c r="A103" s="167"/>
      <c r="B103" s="180"/>
      <c r="C103" s="59" t="s">
        <v>82</v>
      </c>
      <c r="D103" s="45">
        <v>0</v>
      </c>
      <c r="E103" s="45"/>
      <c r="F103" s="45"/>
      <c r="G103" s="33"/>
    </row>
    <row r="104" spans="1:7" ht="12.75">
      <c r="A104" s="37">
        <v>757</v>
      </c>
      <c r="B104" s="60"/>
      <c r="C104" s="67" t="s">
        <v>25</v>
      </c>
      <c r="D104" s="62">
        <f aca="true" t="shared" si="0" ref="D104:F105">SUM(D105)</f>
        <v>40000</v>
      </c>
      <c r="E104" s="62">
        <f t="shared" si="0"/>
        <v>40000</v>
      </c>
      <c r="F104" s="62">
        <f t="shared" si="0"/>
        <v>29160</v>
      </c>
      <c r="G104" s="41">
        <f>F104/E104*100</f>
        <v>72.89999999999999</v>
      </c>
    </row>
    <row r="105" spans="1:7" ht="38.25">
      <c r="A105" s="158"/>
      <c r="B105" s="178">
        <v>75702</v>
      </c>
      <c r="C105" s="68" t="s">
        <v>95</v>
      </c>
      <c r="D105" s="57">
        <f t="shared" si="0"/>
        <v>40000</v>
      </c>
      <c r="E105" s="57">
        <f t="shared" si="0"/>
        <v>40000</v>
      </c>
      <c r="F105" s="57">
        <f t="shared" si="0"/>
        <v>29160</v>
      </c>
      <c r="G105" s="33">
        <f>F105/E105*100</f>
        <v>72.89999999999999</v>
      </c>
    </row>
    <row r="106" spans="1:7" ht="12.75">
      <c r="A106" s="167"/>
      <c r="B106" s="179"/>
      <c r="C106" s="59" t="s">
        <v>76</v>
      </c>
      <c r="D106" s="45">
        <v>40000</v>
      </c>
      <c r="E106" s="45">
        <v>40000</v>
      </c>
      <c r="F106" s="45">
        <v>29160</v>
      </c>
      <c r="G106" s="33">
        <f>F106/E106*100</f>
        <v>72.89999999999999</v>
      </c>
    </row>
    <row r="107" spans="1:7" ht="12.75">
      <c r="A107" s="37">
        <v>758</v>
      </c>
      <c r="B107" s="69"/>
      <c r="C107" s="61" t="s">
        <v>13</v>
      </c>
      <c r="D107" s="62">
        <f>SUM(D108)</f>
        <v>120000</v>
      </c>
      <c r="E107" s="62">
        <f>SUM(E108)</f>
        <v>4700</v>
      </c>
      <c r="F107" s="62">
        <f>SUM(F108)</f>
        <v>0</v>
      </c>
      <c r="G107" s="41">
        <f>F107/E107*100</f>
        <v>0</v>
      </c>
    </row>
    <row r="108" spans="1:7" ht="12.75">
      <c r="A108" s="158"/>
      <c r="B108" s="178">
        <v>75818</v>
      </c>
      <c r="C108" s="56" t="s">
        <v>96</v>
      </c>
      <c r="D108" s="57">
        <f>SUM(D110)</f>
        <v>120000</v>
      </c>
      <c r="E108" s="57">
        <f>SUM(E110)</f>
        <v>4700</v>
      </c>
      <c r="F108" s="57">
        <f>SUM(F110)</f>
        <v>0</v>
      </c>
      <c r="G108" s="33">
        <f>F108/E108*100</f>
        <v>0</v>
      </c>
    </row>
    <row r="109" spans="1:7" ht="12.75">
      <c r="A109" s="159"/>
      <c r="B109" s="179"/>
      <c r="C109" s="59" t="s">
        <v>31</v>
      </c>
      <c r="D109" s="32"/>
      <c r="E109" s="32"/>
      <c r="F109" s="32"/>
      <c r="G109" s="41"/>
    </row>
    <row r="110" spans="1:7" ht="12.75">
      <c r="A110" s="167"/>
      <c r="B110" s="180"/>
      <c r="C110" s="59" t="s">
        <v>76</v>
      </c>
      <c r="D110" s="32">
        <v>120000</v>
      </c>
      <c r="E110" s="32">
        <v>4700</v>
      </c>
      <c r="F110" s="32"/>
      <c r="G110" s="33">
        <f>F110/E110*100</f>
        <v>0</v>
      </c>
    </row>
    <row r="111" spans="1:7" ht="12.75">
      <c r="A111" s="37">
        <v>801</v>
      </c>
      <c r="B111" s="60"/>
      <c r="C111" s="61" t="s">
        <v>14</v>
      </c>
      <c r="D111" s="62">
        <f>SUM(D112,D118,D127,D133,D137,D143,D146,D149,D122)</f>
        <v>6685506</v>
      </c>
      <c r="E111" s="62">
        <f>SUM(E112,E118,E127,E133,E137,E143,E146,E149,E122)</f>
        <v>6932083</v>
      </c>
      <c r="F111" s="62">
        <f>SUM(F112,F118,F127,F133,F137,F143,F146,F149,F122)</f>
        <v>6889406</v>
      </c>
      <c r="G111" s="41">
        <f>F111/E111*100</f>
        <v>99.38435532292385</v>
      </c>
    </row>
    <row r="112" spans="1:7" ht="12.75">
      <c r="A112" s="160"/>
      <c r="B112" s="181">
        <v>80101</v>
      </c>
      <c r="C112" s="56" t="s">
        <v>97</v>
      </c>
      <c r="D112" s="57">
        <f>SUM(D114,D117)</f>
        <v>3808316</v>
      </c>
      <c r="E112" s="57">
        <f>SUM(E114,E117)</f>
        <v>3823688</v>
      </c>
      <c r="F112" s="57">
        <f>SUM(F114,F117)</f>
        <v>3802860</v>
      </c>
      <c r="G112" s="33">
        <f>F112/E112*100</f>
        <v>99.45529028519063</v>
      </c>
    </row>
    <row r="113" spans="1:7" ht="12.75">
      <c r="A113" s="160"/>
      <c r="B113" s="181"/>
      <c r="C113" s="59" t="s">
        <v>31</v>
      </c>
      <c r="D113" s="45"/>
      <c r="E113" s="45"/>
      <c r="F113" s="45"/>
      <c r="G113" s="41"/>
    </row>
    <row r="114" spans="1:7" ht="12.75">
      <c r="A114" s="160"/>
      <c r="B114" s="181"/>
      <c r="C114" s="59" t="s">
        <v>76</v>
      </c>
      <c r="D114" s="45">
        <v>3508316</v>
      </c>
      <c r="E114" s="45">
        <v>3541482</v>
      </c>
      <c r="F114" s="45">
        <v>3520654</v>
      </c>
      <c r="G114" s="33">
        <f>F114/E114*100</f>
        <v>99.41188462909031</v>
      </c>
    </row>
    <row r="115" spans="1:7" ht="12.75">
      <c r="A115" s="160"/>
      <c r="B115" s="181"/>
      <c r="C115" s="59" t="s">
        <v>31</v>
      </c>
      <c r="D115" s="45"/>
      <c r="E115" s="45"/>
      <c r="F115" s="45"/>
      <c r="G115" s="58"/>
    </row>
    <row r="116" spans="1:7" ht="25.5">
      <c r="A116" s="160"/>
      <c r="B116" s="181"/>
      <c r="C116" s="59" t="s">
        <v>89</v>
      </c>
      <c r="D116" s="45">
        <v>2822426</v>
      </c>
      <c r="E116" s="45">
        <v>2747660</v>
      </c>
      <c r="F116" s="45">
        <v>2741684</v>
      </c>
      <c r="G116" s="33">
        <f>F116/E116*100</f>
        <v>99.78250584133409</v>
      </c>
    </row>
    <row r="117" spans="1:7" ht="12.75">
      <c r="A117" s="160"/>
      <c r="B117" s="181"/>
      <c r="C117" s="59" t="s">
        <v>82</v>
      </c>
      <c r="D117" s="45">
        <v>300000</v>
      </c>
      <c r="E117" s="45">
        <v>282206</v>
      </c>
      <c r="F117" s="45">
        <v>282206</v>
      </c>
      <c r="G117" s="33">
        <f>F117/E117*100</f>
        <v>100</v>
      </c>
    </row>
    <row r="118" spans="1:7" ht="25.5">
      <c r="A118" s="160"/>
      <c r="B118" s="178">
        <v>80103</v>
      </c>
      <c r="C118" s="56" t="s">
        <v>146</v>
      </c>
      <c r="D118" s="57">
        <f>SUM(D119)</f>
        <v>104720</v>
      </c>
      <c r="E118" s="57">
        <f>SUM(E119)</f>
        <v>104827</v>
      </c>
      <c r="F118" s="57">
        <f>SUM(F119)</f>
        <v>100688</v>
      </c>
      <c r="G118" s="58">
        <f>F118/E118*100</f>
        <v>96.05158976217959</v>
      </c>
    </row>
    <row r="119" spans="1:7" ht="12.75">
      <c r="A119" s="160"/>
      <c r="B119" s="179"/>
      <c r="C119" s="59" t="s">
        <v>76</v>
      </c>
      <c r="D119" s="45">
        <v>104720</v>
      </c>
      <c r="E119" s="45">
        <v>104827</v>
      </c>
      <c r="F119" s="45">
        <v>100688</v>
      </c>
      <c r="G119" s="33">
        <f>F119/E119*100</f>
        <v>96.05158976217959</v>
      </c>
    </row>
    <row r="120" spans="1:7" ht="12.75">
      <c r="A120" s="160"/>
      <c r="B120" s="179"/>
      <c r="C120" s="59" t="s">
        <v>31</v>
      </c>
      <c r="D120" s="45"/>
      <c r="E120" s="45"/>
      <c r="F120" s="45"/>
      <c r="G120" s="33"/>
    </row>
    <row r="121" spans="1:7" ht="25.5">
      <c r="A121" s="160"/>
      <c r="B121" s="179"/>
      <c r="C121" s="59" t="s">
        <v>89</v>
      </c>
      <c r="D121" s="45">
        <v>87240</v>
      </c>
      <c r="E121" s="45">
        <v>87347</v>
      </c>
      <c r="F121" s="45">
        <v>87206</v>
      </c>
      <c r="G121" s="33">
        <f>F121/E121*100</f>
        <v>99.8385748795036</v>
      </c>
    </row>
    <row r="122" spans="1:7" ht="12.75">
      <c r="A122" s="160"/>
      <c r="B122" s="178">
        <v>80104</v>
      </c>
      <c r="C122" s="56" t="s">
        <v>145</v>
      </c>
      <c r="D122" s="57">
        <f>D123</f>
        <v>730000</v>
      </c>
      <c r="E122" s="57">
        <f>E123</f>
        <v>615880</v>
      </c>
      <c r="F122" s="57">
        <f>F123</f>
        <v>612748</v>
      </c>
      <c r="G122" s="58">
        <f>F122/E122*100</f>
        <v>99.49145937520296</v>
      </c>
    </row>
    <row r="123" spans="1:7" ht="12.75">
      <c r="A123" s="160"/>
      <c r="B123" s="179"/>
      <c r="C123" s="59" t="s">
        <v>76</v>
      </c>
      <c r="D123" s="45">
        <v>730000</v>
      </c>
      <c r="E123" s="45">
        <v>615880</v>
      </c>
      <c r="F123" s="45">
        <v>612748</v>
      </c>
      <c r="G123" s="33">
        <f>F123/E123*100</f>
        <v>99.49145937520296</v>
      </c>
    </row>
    <row r="124" spans="1:7" ht="12.75">
      <c r="A124" s="160"/>
      <c r="B124" s="179"/>
      <c r="C124" s="59" t="s">
        <v>31</v>
      </c>
      <c r="D124" s="45"/>
      <c r="E124" s="45"/>
      <c r="F124" s="45"/>
      <c r="G124" s="33"/>
    </row>
    <row r="125" spans="1:7" ht="25.5">
      <c r="A125" s="160"/>
      <c r="B125" s="179"/>
      <c r="C125" s="59" t="s">
        <v>89</v>
      </c>
      <c r="D125" s="45"/>
      <c r="E125" s="45"/>
      <c r="F125" s="45"/>
      <c r="G125" s="33"/>
    </row>
    <row r="126" spans="1:7" ht="12.75">
      <c r="A126" s="160"/>
      <c r="B126" s="180"/>
      <c r="C126" s="59" t="s">
        <v>116</v>
      </c>
      <c r="D126" s="45">
        <v>730000</v>
      </c>
      <c r="E126" s="45">
        <v>615880</v>
      </c>
      <c r="F126" s="45">
        <v>612748</v>
      </c>
      <c r="G126" s="33">
        <f>F126/E126*100</f>
        <v>99.49145937520296</v>
      </c>
    </row>
    <row r="127" spans="1:7" ht="12.75">
      <c r="A127" s="160"/>
      <c r="B127" s="181">
        <v>80110</v>
      </c>
      <c r="C127" s="56" t="s">
        <v>98</v>
      </c>
      <c r="D127" s="57">
        <f>SUM(D129,D132)</f>
        <v>1416540</v>
      </c>
      <c r="E127" s="57">
        <f>SUM(E129,E132)</f>
        <v>1542109</v>
      </c>
      <c r="F127" s="57">
        <f>SUM(F129,F132)</f>
        <v>1538054</v>
      </c>
      <c r="G127" s="58">
        <f>F127/E127*100</f>
        <v>99.73704841875639</v>
      </c>
    </row>
    <row r="128" spans="1:7" ht="12.75">
      <c r="A128" s="160"/>
      <c r="B128" s="181"/>
      <c r="C128" s="59" t="s">
        <v>31</v>
      </c>
      <c r="D128" s="45"/>
      <c r="E128" s="45"/>
      <c r="F128" s="45"/>
      <c r="G128" s="41"/>
    </row>
    <row r="129" spans="1:7" ht="12.75">
      <c r="A129" s="160"/>
      <c r="B129" s="181"/>
      <c r="C129" s="59" t="s">
        <v>76</v>
      </c>
      <c r="D129" s="45">
        <v>1416540</v>
      </c>
      <c r="E129" s="45">
        <v>1542109</v>
      </c>
      <c r="F129" s="45">
        <v>1538054</v>
      </c>
      <c r="G129" s="33">
        <f>F129/E129*100</f>
        <v>99.73704841875639</v>
      </c>
    </row>
    <row r="130" spans="1:7" ht="12.75">
      <c r="A130" s="160"/>
      <c r="B130" s="181"/>
      <c r="C130" s="59" t="s">
        <v>31</v>
      </c>
      <c r="D130" s="45"/>
      <c r="E130" s="45"/>
      <c r="F130" s="45"/>
      <c r="G130" s="33"/>
    </row>
    <row r="131" spans="1:7" ht="25.5">
      <c r="A131" s="160"/>
      <c r="B131" s="181"/>
      <c r="C131" s="59" t="s">
        <v>89</v>
      </c>
      <c r="D131" s="45">
        <v>1144220</v>
      </c>
      <c r="E131" s="45">
        <v>1231361</v>
      </c>
      <c r="F131" s="45">
        <v>1231350</v>
      </c>
      <c r="G131" s="33">
        <f>F131/E131*100</f>
        <v>99.99910667951966</v>
      </c>
    </row>
    <row r="132" spans="1:7" ht="12.75">
      <c r="A132" s="160"/>
      <c r="B132" s="181"/>
      <c r="C132" s="59" t="s">
        <v>82</v>
      </c>
      <c r="D132" s="45"/>
      <c r="E132" s="45"/>
      <c r="F132" s="45"/>
      <c r="G132" s="41"/>
    </row>
    <row r="133" spans="1:7" ht="12.75">
      <c r="A133" s="160"/>
      <c r="B133" s="181">
        <v>80113</v>
      </c>
      <c r="C133" s="56" t="s">
        <v>99</v>
      </c>
      <c r="D133" s="57">
        <f>SUM(D135:D136)</f>
        <v>232000</v>
      </c>
      <c r="E133" s="57">
        <f>SUM(E135:E136)</f>
        <v>369931</v>
      </c>
      <c r="F133" s="57">
        <f>SUM(F135:F136)</f>
        <v>366591</v>
      </c>
      <c r="G133" s="33">
        <f>F133/E133*100</f>
        <v>99.0971289240426</v>
      </c>
    </row>
    <row r="134" spans="1:7" ht="12.75">
      <c r="A134" s="160"/>
      <c r="B134" s="181"/>
      <c r="C134" s="59" t="s">
        <v>31</v>
      </c>
      <c r="D134" s="45"/>
      <c r="E134" s="45"/>
      <c r="F134" s="45"/>
      <c r="G134" s="41"/>
    </row>
    <row r="135" spans="1:7" ht="12.75">
      <c r="A135" s="160"/>
      <c r="B135" s="181"/>
      <c r="C135" s="59" t="s">
        <v>76</v>
      </c>
      <c r="D135" s="45">
        <v>232000</v>
      </c>
      <c r="E135" s="45">
        <v>249931</v>
      </c>
      <c r="F135" s="45">
        <v>249931</v>
      </c>
      <c r="G135" s="33">
        <f>F135/E135*100</f>
        <v>100</v>
      </c>
    </row>
    <row r="136" spans="1:7" ht="12.75">
      <c r="A136" s="160"/>
      <c r="B136" s="181"/>
      <c r="C136" s="59" t="s">
        <v>82</v>
      </c>
      <c r="D136" s="45">
        <v>0</v>
      </c>
      <c r="E136" s="45">
        <v>120000</v>
      </c>
      <c r="F136" s="45">
        <v>116660</v>
      </c>
      <c r="G136" s="33">
        <f>F136/E136*100</f>
        <v>97.21666666666667</v>
      </c>
    </row>
    <row r="137" spans="1:7" ht="25.5">
      <c r="A137" s="160"/>
      <c r="B137" s="181">
        <v>80114</v>
      </c>
      <c r="C137" s="56" t="s">
        <v>100</v>
      </c>
      <c r="D137" s="57">
        <f>SUM(D139,D142)</f>
        <v>320810</v>
      </c>
      <c r="E137" s="57">
        <f>SUM(E139,E142)</f>
        <v>310561</v>
      </c>
      <c r="F137" s="57">
        <f>SUM(F139,F142)</f>
        <v>308179</v>
      </c>
      <c r="G137" s="33">
        <f>F137/E137*100</f>
        <v>99.23300092413406</v>
      </c>
    </row>
    <row r="138" spans="1:7" ht="12.75">
      <c r="A138" s="160"/>
      <c r="B138" s="181"/>
      <c r="C138" s="59" t="s">
        <v>31</v>
      </c>
      <c r="D138" s="45"/>
      <c r="E138" s="45"/>
      <c r="F138" s="45"/>
      <c r="G138" s="41"/>
    </row>
    <row r="139" spans="1:7" ht="12.75">
      <c r="A139" s="160"/>
      <c r="B139" s="181"/>
      <c r="C139" s="59" t="s">
        <v>76</v>
      </c>
      <c r="D139" s="45">
        <v>315810</v>
      </c>
      <c r="E139" s="45">
        <v>305561</v>
      </c>
      <c r="F139" s="45">
        <v>303361</v>
      </c>
      <c r="G139" s="33">
        <f>F139/E139*100</f>
        <v>99.28001282886231</v>
      </c>
    </row>
    <row r="140" spans="1:7" ht="12.75">
      <c r="A140" s="160"/>
      <c r="B140" s="181"/>
      <c r="C140" s="59" t="s">
        <v>31</v>
      </c>
      <c r="D140" s="45"/>
      <c r="E140" s="45"/>
      <c r="F140" s="45"/>
      <c r="G140" s="33"/>
    </row>
    <row r="141" spans="1:7" ht="25.5">
      <c r="A141" s="160"/>
      <c r="B141" s="181"/>
      <c r="C141" s="59" t="s">
        <v>89</v>
      </c>
      <c r="D141" s="45">
        <v>264270</v>
      </c>
      <c r="E141" s="45">
        <v>253017</v>
      </c>
      <c r="F141" s="45">
        <v>250910</v>
      </c>
      <c r="G141" s="33">
        <f>F141/E141*100</f>
        <v>99.16724963144769</v>
      </c>
    </row>
    <row r="142" spans="1:7" ht="12.75">
      <c r="A142" s="160"/>
      <c r="B142" s="60"/>
      <c r="C142" s="59" t="s">
        <v>82</v>
      </c>
      <c r="D142" s="45">
        <v>5000</v>
      </c>
      <c r="E142" s="45">
        <v>5000</v>
      </c>
      <c r="F142" s="45">
        <v>4818</v>
      </c>
      <c r="G142" s="33">
        <f>F142/E142*100</f>
        <v>96.36</v>
      </c>
    </row>
    <row r="143" spans="1:7" ht="12.75">
      <c r="A143" s="160"/>
      <c r="B143" s="181">
        <v>80120</v>
      </c>
      <c r="C143" s="56" t="s">
        <v>101</v>
      </c>
      <c r="D143" s="57">
        <f>SUM(D145)</f>
        <v>0</v>
      </c>
      <c r="E143" s="57">
        <f>SUM(E145)</f>
        <v>96592</v>
      </c>
      <c r="F143" s="57">
        <f>SUM(F145)</f>
        <v>96591</v>
      </c>
      <c r="G143" s="33">
        <f>F143/E143*100</f>
        <v>99.99896471757495</v>
      </c>
    </row>
    <row r="144" spans="1:7" ht="12.75">
      <c r="A144" s="160"/>
      <c r="B144" s="181"/>
      <c r="C144" s="59" t="s">
        <v>31</v>
      </c>
      <c r="D144" s="45"/>
      <c r="E144" s="45"/>
      <c r="F144" s="45"/>
      <c r="G144" s="41"/>
    </row>
    <row r="145" spans="1:7" ht="12.75">
      <c r="A145" s="160"/>
      <c r="B145" s="181"/>
      <c r="C145" s="59" t="s">
        <v>82</v>
      </c>
      <c r="D145" s="45"/>
      <c r="E145" s="45">
        <v>96592</v>
      </c>
      <c r="F145" s="45">
        <v>96591</v>
      </c>
      <c r="G145" s="33">
        <f>F145/E145*100</f>
        <v>99.99896471757495</v>
      </c>
    </row>
    <row r="146" spans="1:7" ht="25.5">
      <c r="A146" s="160"/>
      <c r="B146" s="181">
        <v>80146</v>
      </c>
      <c r="C146" s="86" t="s">
        <v>102</v>
      </c>
      <c r="D146" s="57">
        <f>SUM(D148)</f>
        <v>23310</v>
      </c>
      <c r="E146" s="57">
        <f>SUM(E148)</f>
        <v>17789</v>
      </c>
      <c r="F146" s="57">
        <f>SUM(F148)</f>
        <v>13089</v>
      </c>
      <c r="G146" s="33">
        <f>F146/E146*100</f>
        <v>73.57917814379672</v>
      </c>
    </row>
    <row r="147" spans="1:7" ht="12.75">
      <c r="A147" s="160"/>
      <c r="B147" s="181"/>
      <c r="C147" s="59" t="s">
        <v>31</v>
      </c>
      <c r="D147" s="45"/>
      <c r="E147" s="45"/>
      <c r="F147" s="45"/>
      <c r="G147" s="41"/>
    </row>
    <row r="148" spans="1:7" ht="12.75">
      <c r="A148" s="160"/>
      <c r="B148" s="181"/>
      <c r="C148" s="59" t="s">
        <v>76</v>
      </c>
      <c r="D148" s="45">
        <v>23310</v>
      </c>
      <c r="E148" s="45">
        <v>17789</v>
      </c>
      <c r="F148" s="45">
        <v>13089</v>
      </c>
      <c r="G148" s="33">
        <f>F148/E148*100</f>
        <v>73.57917814379672</v>
      </c>
    </row>
    <row r="149" spans="1:7" ht="12.75">
      <c r="A149" s="160"/>
      <c r="B149" s="181">
        <v>80195</v>
      </c>
      <c r="C149" s="56" t="s">
        <v>80</v>
      </c>
      <c r="D149" s="57">
        <f>SUM(D151)</f>
        <v>49810</v>
      </c>
      <c r="E149" s="57">
        <f>SUM(E151)</f>
        <v>50706</v>
      </c>
      <c r="F149" s="57">
        <f>SUM(F151)</f>
        <v>50606</v>
      </c>
      <c r="G149" s="33">
        <f>F149/E149*100</f>
        <v>99.80278468031398</v>
      </c>
    </row>
    <row r="150" spans="1:7" ht="12.75">
      <c r="A150" s="160"/>
      <c r="B150" s="181"/>
      <c r="C150" s="59" t="s">
        <v>31</v>
      </c>
      <c r="D150" s="45"/>
      <c r="E150" s="45"/>
      <c r="F150" s="45"/>
      <c r="G150" s="41"/>
    </row>
    <row r="151" spans="1:7" ht="12.75">
      <c r="A151" s="160"/>
      <c r="B151" s="181"/>
      <c r="C151" s="59" t="s">
        <v>76</v>
      </c>
      <c r="D151" s="45">
        <v>49810</v>
      </c>
      <c r="E151" s="45">
        <v>50706</v>
      </c>
      <c r="F151" s="45">
        <v>50606</v>
      </c>
      <c r="G151" s="33">
        <f>F151/E151*100</f>
        <v>99.80278468031398</v>
      </c>
    </row>
    <row r="152" spans="1:7" ht="12.75">
      <c r="A152" s="37">
        <v>851</v>
      </c>
      <c r="B152" s="60"/>
      <c r="C152" s="61" t="s">
        <v>15</v>
      </c>
      <c r="D152" s="62">
        <f>D153+D155</f>
        <v>1720000</v>
      </c>
      <c r="E152" s="62">
        <f>E153+E155</f>
        <v>171328</v>
      </c>
      <c r="F152" s="62">
        <f>F153+F155</f>
        <v>86236</v>
      </c>
      <c r="G152" s="41">
        <f>F152/E152*100</f>
        <v>50.33386253268585</v>
      </c>
    </row>
    <row r="153" spans="1:7" ht="12.75">
      <c r="A153" s="158"/>
      <c r="B153" s="60">
        <v>85141</v>
      </c>
      <c r="C153" s="87" t="s">
        <v>142</v>
      </c>
      <c r="D153" s="57">
        <f>D154</f>
        <v>1620000</v>
      </c>
      <c r="E153" s="57">
        <f>E154</f>
        <v>43000</v>
      </c>
      <c r="F153" s="57">
        <f>F154</f>
        <v>0</v>
      </c>
      <c r="G153" s="58">
        <f>F153/E153*100</f>
        <v>0</v>
      </c>
    </row>
    <row r="154" spans="1:7" ht="12.75">
      <c r="A154" s="159"/>
      <c r="B154" s="60"/>
      <c r="C154" s="59" t="s">
        <v>82</v>
      </c>
      <c r="D154" s="45">
        <v>1620000</v>
      </c>
      <c r="E154" s="45">
        <v>43000</v>
      </c>
      <c r="F154" s="45">
        <v>0</v>
      </c>
      <c r="G154" s="33">
        <f>F154/E154*100</f>
        <v>0</v>
      </c>
    </row>
    <row r="155" spans="1:7" ht="12.75">
      <c r="A155" s="159"/>
      <c r="B155" s="181">
        <v>85154</v>
      </c>
      <c r="C155" s="56" t="s">
        <v>103</v>
      </c>
      <c r="D155" s="57">
        <f>SUM(D157,D160)</f>
        <v>100000</v>
      </c>
      <c r="E155" s="57">
        <f>SUM(E157,E160)</f>
        <v>128328</v>
      </c>
      <c r="F155" s="57">
        <f>SUM(F157,F160)</f>
        <v>86236</v>
      </c>
      <c r="G155" s="58">
        <f>F155/E155*100</f>
        <v>67.19967583068387</v>
      </c>
    </row>
    <row r="156" spans="1:7" ht="12.75">
      <c r="A156" s="159"/>
      <c r="B156" s="181"/>
      <c r="C156" s="59" t="s">
        <v>31</v>
      </c>
      <c r="D156" s="45"/>
      <c r="E156" s="45"/>
      <c r="F156" s="45"/>
      <c r="G156" s="41"/>
    </row>
    <row r="157" spans="1:7" ht="12.75">
      <c r="A157" s="159"/>
      <c r="B157" s="181"/>
      <c r="C157" s="59" t="s">
        <v>76</v>
      </c>
      <c r="D157" s="45">
        <v>100000</v>
      </c>
      <c r="E157" s="45">
        <v>128328</v>
      </c>
      <c r="F157" s="45">
        <v>86236</v>
      </c>
      <c r="G157" s="33">
        <f>F157/E157*100</f>
        <v>67.19967583068387</v>
      </c>
    </row>
    <row r="158" spans="1:7" ht="12.75">
      <c r="A158" s="159"/>
      <c r="B158" s="181"/>
      <c r="C158" s="59" t="s">
        <v>31</v>
      </c>
      <c r="D158" s="45"/>
      <c r="E158" s="45"/>
      <c r="F158" s="45"/>
      <c r="G158" s="33"/>
    </row>
    <row r="159" spans="1:7" ht="25.5">
      <c r="A159" s="159"/>
      <c r="B159" s="181"/>
      <c r="C159" s="59" t="s">
        <v>89</v>
      </c>
      <c r="D159" s="45">
        <v>37200</v>
      </c>
      <c r="E159" s="45">
        <v>38150</v>
      </c>
      <c r="F159" s="45">
        <v>37815</v>
      </c>
      <c r="G159" s="33">
        <f>F159/E159*100</f>
        <v>99.1218872870249</v>
      </c>
    </row>
    <row r="160" spans="1:7" ht="12.75">
      <c r="A160" s="159"/>
      <c r="B160" s="60"/>
      <c r="C160" s="59" t="s">
        <v>82</v>
      </c>
      <c r="D160" s="45"/>
      <c r="E160" s="45">
        <v>0</v>
      </c>
      <c r="F160" s="45">
        <v>0</v>
      </c>
      <c r="G160" s="33"/>
    </row>
    <row r="161" spans="1:7" ht="12.75">
      <c r="A161" s="37">
        <v>852</v>
      </c>
      <c r="B161" s="60"/>
      <c r="C161" s="61" t="s">
        <v>133</v>
      </c>
      <c r="D161" s="62">
        <f>SUM(D167+D170+D173+D179+D164+D162)</f>
        <v>502001</v>
      </c>
      <c r="E161" s="62">
        <f>SUM(E167+E170+E173+E179+E164+E162)</f>
        <v>602963</v>
      </c>
      <c r="F161" s="62">
        <f>SUM(F167+F170+F173+F179+F164+F162)</f>
        <v>561274</v>
      </c>
      <c r="G161" s="41">
        <f>F161/E161*100</f>
        <v>93.08597708317095</v>
      </c>
    </row>
    <row r="162" spans="1:7" ht="51">
      <c r="A162" s="158"/>
      <c r="B162" s="178">
        <v>85212</v>
      </c>
      <c r="C162" s="86" t="s">
        <v>149</v>
      </c>
      <c r="D162" s="57"/>
      <c r="E162" s="57">
        <f>E163</f>
        <v>22533</v>
      </c>
      <c r="F162" s="57">
        <f>F163</f>
        <v>22533</v>
      </c>
      <c r="G162" s="58">
        <f>F162/E162*100</f>
        <v>100</v>
      </c>
    </row>
    <row r="163" spans="1:7" ht="12.75">
      <c r="A163" s="159"/>
      <c r="B163" s="180"/>
      <c r="C163" s="59" t="s">
        <v>76</v>
      </c>
      <c r="D163" s="62"/>
      <c r="E163" s="45">
        <v>22533</v>
      </c>
      <c r="F163" s="45">
        <v>22533</v>
      </c>
      <c r="G163" s="33">
        <f>F163/E163*100</f>
        <v>100</v>
      </c>
    </row>
    <row r="164" spans="1:7" ht="76.5">
      <c r="A164" s="159"/>
      <c r="B164" s="178">
        <v>85213</v>
      </c>
      <c r="C164" s="81" t="s">
        <v>150</v>
      </c>
      <c r="D164" s="62"/>
      <c r="E164" s="57">
        <f>E166</f>
        <v>659</v>
      </c>
      <c r="F164" s="57">
        <f>F166</f>
        <v>659</v>
      </c>
      <c r="G164" s="58">
        <f>F164/E164*100</f>
        <v>100</v>
      </c>
    </row>
    <row r="165" spans="1:7" ht="12.75">
      <c r="A165" s="159"/>
      <c r="B165" s="179"/>
      <c r="C165" s="59" t="s">
        <v>31</v>
      </c>
      <c r="D165" s="62"/>
      <c r="E165" s="62"/>
      <c r="F165" s="62"/>
      <c r="G165" s="41"/>
    </row>
    <row r="166" spans="1:7" ht="12.75">
      <c r="A166" s="159"/>
      <c r="B166" s="179"/>
      <c r="C166" s="59" t="s">
        <v>76</v>
      </c>
      <c r="D166" s="62"/>
      <c r="E166" s="45">
        <v>659</v>
      </c>
      <c r="F166" s="45">
        <v>659</v>
      </c>
      <c r="G166" s="33">
        <f>F166/E166*100</f>
        <v>100</v>
      </c>
    </row>
    <row r="167" spans="1:7" ht="38.25">
      <c r="A167" s="159"/>
      <c r="B167" s="181">
        <v>85214</v>
      </c>
      <c r="C167" s="56" t="s">
        <v>104</v>
      </c>
      <c r="D167" s="57">
        <f>SUM(D169)</f>
        <v>152000</v>
      </c>
      <c r="E167" s="57">
        <f>SUM(E169)</f>
        <v>169094</v>
      </c>
      <c r="F167" s="57">
        <f>SUM(F169)</f>
        <v>148518</v>
      </c>
      <c r="G167" s="33">
        <f>F167/E167*100</f>
        <v>87.8316202822099</v>
      </c>
    </row>
    <row r="168" spans="1:7" ht="12.75">
      <c r="A168" s="159"/>
      <c r="B168" s="181"/>
      <c r="C168" s="59" t="s">
        <v>31</v>
      </c>
      <c r="D168" s="45"/>
      <c r="E168" s="45"/>
      <c r="F168" s="45"/>
      <c r="G168" s="41"/>
    </row>
    <row r="169" spans="1:7" ht="12.75">
      <c r="A169" s="159"/>
      <c r="B169" s="181"/>
      <c r="C169" s="59" t="s">
        <v>76</v>
      </c>
      <c r="D169" s="45">
        <v>152000</v>
      </c>
      <c r="E169" s="45">
        <v>169094</v>
      </c>
      <c r="F169" s="45">
        <v>148518</v>
      </c>
      <c r="G169" s="33">
        <f>F169/E169*100</f>
        <v>87.8316202822099</v>
      </c>
    </row>
    <row r="170" spans="1:7" ht="12.75">
      <c r="A170" s="159"/>
      <c r="B170" s="181">
        <v>85215</v>
      </c>
      <c r="C170" s="56" t="s">
        <v>105</v>
      </c>
      <c r="D170" s="57">
        <f>SUM(D172)</f>
        <v>75000</v>
      </c>
      <c r="E170" s="57">
        <f>SUM(E172)</f>
        <v>73916</v>
      </c>
      <c r="F170" s="57">
        <f>SUM(F172)</f>
        <v>64499</v>
      </c>
      <c r="G170" s="33">
        <f>F170/E170*100</f>
        <v>87.25986254667461</v>
      </c>
    </row>
    <row r="171" spans="1:7" ht="12.75">
      <c r="A171" s="159"/>
      <c r="B171" s="181"/>
      <c r="C171" s="59" t="s">
        <v>31</v>
      </c>
      <c r="D171" s="45"/>
      <c r="E171" s="45"/>
      <c r="F171" s="45"/>
      <c r="G171" s="41"/>
    </row>
    <row r="172" spans="1:7" ht="12.75">
      <c r="A172" s="159"/>
      <c r="B172" s="181"/>
      <c r="C172" s="59" t="s">
        <v>76</v>
      </c>
      <c r="D172" s="45">
        <v>75000</v>
      </c>
      <c r="E172" s="45">
        <v>73916</v>
      </c>
      <c r="F172" s="45">
        <v>64499</v>
      </c>
      <c r="G172" s="33">
        <f>F172/E172*100</f>
        <v>87.25986254667461</v>
      </c>
    </row>
    <row r="173" spans="1:7" ht="12.75">
      <c r="A173" s="159"/>
      <c r="B173" s="181">
        <v>85219</v>
      </c>
      <c r="C173" s="56" t="s">
        <v>106</v>
      </c>
      <c r="D173" s="57">
        <f>D175+D178</f>
        <v>248900</v>
      </c>
      <c r="E173" s="57">
        <f>E175+E178</f>
        <v>260677</v>
      </c>
      <c r="F173" s="57">
        <f>F175+F178</f>
        <v>248981</v>
      </c>
      <c r="G173" s="33">
        <f>F173/E173*100</f>
        <v>95.51322134288795</v>
      </c>
    </row>
    <row r="174" spans="1:7" ht="12.75">
      <c r="A174" s="159"/>
      <c r="B174" s="181"/>
      <c r="C174" s="59" t="s">
        <v>31</v>
      </c>
      <c r="D174" s="45"/>
      <c r="E174" s="45"/>
      <c r="F174" s="45"/>
      <c r="G174" s="41"/>
    </row>
    <row r="175" spans="1:7" ht="12.75">
      <c r="A175" s="159"/>
      <c r="B175" s="181"/>
      <c r="C175" s="59" t="s">
        <v>76</v>
      </c>
      <c r="D175" s="45">
        <v>242900</v>
      </c>
      <c r="E175" s="45">
        <v>254677</v>
      </c>
      <c r="F175" s="45">
        <v>243582</v>
      </c>
      <c r="G175" s="33">
        <f>F175/E175*100</f>
        <v>95.64350137625306</v>
      </c>
    </row>
    <row r="176" spans="1:7" ht="12.75">
      <c r="A176" s="159"/>
      <c r="B176" s="181"/>
      <c r="C176" s="59" t="s">
        <v>31</v>
      </c>
      <c r="D176" s="45"/>
      <c r="E176" s="45"/>
      <c r="F176" s="45"/>
      <c r="G176" s="41"/>
    </row>
    <row r="177" spans="1:7" ht="25.5">
      <c r="A177" s="159"/>
      <c r="B177" s="181"/>
      <c r="C177" s="59" t="s">
        <v>89</v>
      </c>
      <c r="D177" s="45">
        <v>210000</v>
      </c>
      <c r="E177" s="45">
        <v>217880</v>
      </c>
      <c r="F177" s="45">
        <v>212369</v>
      </c>
      <c r="G177" s="33">
        <f>F177/E177*100</f>
        <v>97.47062603267854</v>
      </c>
    </row>
    <row r="178" spans="1:7" ht="12.75">
      <c r="A178" s="159"/>
      <c r="B178" s="60"/>
      <c r="C178" s="59" t="s">
        <v>82</v>
      </c>
      <c r="D178" s="45">
        <v>6000</v>
      </c>
      <c r="E178" s="45">
        <v>6000</v>
      </c>
      <c r="F178" s="45">
        <v>5399</v>
      </c>
      <c r="G178" s="33">
        <f>F178/E178*100</f>
        <v>89.98333333333333</v>
      </c>
    </row>
    <row r="179" spans="1:7" ht="12.75">
      <c r="A179" s="159"/>
      <c r="B179" s="181">
        <v>85295</v>
      </c>
      <c r="C179" s="56" t="s">
        <v>80</v>
      </c>
      <c r="D179" s="57">
        <f>SUM(D181)</f>
        <v>26101</v>
      </c>
      <c r="E179" s="57">
        <f>SUM(E181:E181)</f>
        <v>76084</v>
      </c>
      <c r="F179" s="57">
        <f>SUM(F181:F181)</f>
        <v>76084</v>
      </c>
      <c r="G179" s="33">
        <f>F179/E179*100</f>
        <v>100</v>
      </c>
    </row>
    <row r="180" spans="1:7" ht="12.75">
      <c r="A180" s="159"/>
      <c r="B180" s="181"/>
      <c r="C180" s="59" t="s">
        <v>31</v>
      </c>
      <c r="D180" s="45"/>
      <c r="E180" s="45"/>
      <c r="F180" s="45"/>
      <c r="G180" s="41"/>
    </row>
    <row r="181" spans="1:7" ht="12.75">
      <c r="A181" s="167"/>
      <c r="B181" s="181"/>
      <c r="C181" s="59" t="s">
        <v>76</v>
      </c>
      <c r="D181" s="45">
        <v>26101</v>
      </c>
      <c r="E181" s="45">
        <v>76084</v>
      </c>
      <c r="F181" s="45">
        <v>76084</v>
      </c>
      <c r="G181" s="33">
        <f>F181/E181*100</f>
        <v>100</v>
      </c>
    </row>
    <row r="182" spans="1:7" ht="25.5">
      <c r="A182" s="37">
        <v>854</v>
      </c>
      <c r="B182" s="60"/>
      <c r="C182" s="61" t="s">
        <v>16</v>
      </c>
      <c r="D182" s="62">
        <f>SUM(D183+D194+D191+D188)</f>
        <v>195000</v>
      </c>
      <c r="E182" s="62">
        <f>SUM(E183+E194+E191+E188)</f>
        <v>287452</v>
      </c>
      <c r="F182" s="62">
        <f>SUM(F183+F194+F191+F188)</f>
        <v>280401</v>
      </c>
      <c r="G182" s="41">
        <f>F182/E182*100</f>
        <v>97.54706872799632</v>
      </c>
    </row>
    <row r="183" spans="1:7" ht="12.75">
      <c r="A183" s="158"/>
      <c r="B183" s="181">
        <v>85401</v>
      </c>
      <c r="C183" s="56" t="s">
        <v>107</v>
      </c>
      <c r="D183" s="57">
        <f>SUM(D185)</f>
        <v>191780</v>
      </c>
      <c r="E183" s="57">
        <f>SUM(E185)</f>
        <v>185780</v>
      </c>
      <c r="F183" s="57">
        <f>SUM(F185)</f>
        <v>183583</v>
      </c>
      <c r="G183" s="58">
        <f>F183/E183*100</f>
        <v>98.8174184519324</v>
      </c>
    </row>
    <row r="184" spans="1:7" ht="12.75">
      <c r="A184" s="201"/>
      <c r="B184" s="181"/>
      <c r="C184" s="59" t="s">
        <v>31</v>
      </c>
      <c r="D184" s="45"/>
      <c r="E184" s="45"/>
      <c r="F184" s="45"/>
      <c r="G184" s="41"/>
    </row>
    <row r="185" spans="1:7" ht="12.75">
      <c r="A185" s="201"/>
      <c r="B185" s="181"/>
      <c r="C185" s="59" t="s">
        <v>76</v>
      </c>
      <c r="D185" s="45">
        <v>191780</v>
      </c>
      <c r="E185" s="45">
        <v>185780</v>
      </c>
      <c r="F185" s="45">
        <v>183583</v>
      </c>
      <c r="G185" s="33">
        <f>F185/E185*100</f>
        <v>98.8174184519324</v>
      </c>
    </row>
    <row r="186" spans="1:7" ht="12.75">
      <c r="A186" s="201"/>
      <c r="B186" s="181"/>
      <c r="C186" s="59" t="s">
        <v>31</v>
      </c>
      <c r="D186" s="45"/>
      <c r="E186" s="45"/>
      <c r="F186" s="45"/>
      <c r="G186" s="33"/>
    </row>
    <row r="187" spans="1:7" ht="25.5">
      <c r="A187" s="201"/>
      <c r="B187" s="181"/>
      <c r="C187" s="59" t="s">
        <v>89</v>
      </c>
      <c r="D187" s="45">
        <v>168200</v>
      </c>
      <c r="E187" s="45">
        <v>159672</v>
      </c>
      <c r="F187" s="45">
        <v>143991</v>
      </c>
      <c r="G187" s="33">
        <f>F187/E187*100</f>
        <v>90.17924244701638</v>
      </c>
    </row>
    <row r="188" spans="1:7" ht="12.75">
      <c r="A188" s="201"/>
      <c r="B188" s="178">
        <v>85415</v>
      </c>
      <c r="C188" s="56" t="s">
        <v>143</v>
      </c>
      <c r="D188" s="57">
        <f>D190</f>
        <v>0</v>
      </c>
      <c r="E188" s="57">
        <f>E190</f>
        <v>98452</v>
      </c>
      <c r="F188" s="57">
        <f>F190</f>
        <v>94204</v>
      </c>
      <c r="G188" s="58">
        <f>F188/E188*100</f>
        <v>95.68520700442855</v>
      </c>
    </row>
    <row r="189" spans="1:7" ht="12.75">
      <c r="A189" s="201"/>
      <c r="B189" s="179"/>
      <c r="C189" s="59" t="s">
        <v>144</v>
      </c>
      <c r="D189" s="45"/>
      <c r="E189" s="45"/>
      <c r="F189" s="45"/>
      <c r="G189" s="33"/>
    </row>
    <row r="190" spans="1:7" ht="12.75">
      <c r="A190" s="201"/>
      <c r="B190" s="180"/>
      <c r="C190" s="59" t="s">
        <v>76</v>
      </c>
      <c r="D190" s="45"/>
      <c r="E190" s="45">
        <v>98452</v>
      </c>
      <c r="F190" s="45">
        <v>94204</v>
      </c>
      <c r="G190" s="33">
        <f>F190/E190*100</f>
        <v>95.68520700442855</v>
      </c>
    </row>
    <row r="191" spans="1:7" ht="25.5">
      <c r="A191" s="201"/>
      <c r="B191" s="63">
        <v>85446</v>
      </c>
      <c r="C191" s="59" t="s">
        <v>102</v>
      </c>
      <c r="D191" s="57">
        <f>SUM(D193)</f>
        <v>790</v>
      </c>
      <c r="E191" s="57">
        <f>SUM(E193)</f>
        <v>790</v>
      </c>
      <c r="F191" s="57">
        <f>SUM(F193)</f>
        <v>184</v>
      </c>
      <c r="G191" s="33">
        <f>F191/E191*100</f>
        <v>23.29113924050633</v>
      </c>
    </row>
    <row r="192" spans="1:7" ht="12.75">
      <c r="A192" s="202"/>
      <c r="B192" s="64"/>
      <c r="C192" s="66" t="s">
        <v>31</v>
      </c>
      <c r="D192" s="45"/>
      <c r="E192" s="45"/>
      <c r="F192" s="45"/>
      <c r="G192" s="33"/>
    </row>
    <row r="193" spans="1:7" ht="12.75">
      <c r="A193" s="202"/>
      <c r="B193" s="65"/>
      <c r="C193" s="66" t="s">
        <v>76</v>
      </c>
      <c r="D193" s="45">
        <v>790</v>
      </c>
      <c r="E193" s="45">
        <v>790</v>
      </c>
      <c r="F193" s="45">
        <v>184</v>
      </c>
      <c r="G193" s="33">
        <f>F193/E193*100</f>
        <v>23.29113924050633</v>
      </c>
    </row>
    <row r="194" spans="1:7" ht="12.75">
      <c r="A194" s="201"/>
      <c r="B194" s="179">
        <v>85495</v>
      </c>
      <c r="C194" s="56" t="s">
        <v>80</v>
      </c>
      <c r="D194" s="57">
        <f>SUM(D196)</f>
        <v>2430</v>
      </c>
      <c r="E194" s="57">
        <f>SUM(E196)</f>
        <v>2430</v>
      </c>
      <c r="F194" s="57">
        <f>SUM(F196)</f>
        <v>2430</v>
      </c>
      <c r="G194" s="33">
        <f>F194/E194*100</f>
        <v>100</v>
      </c>
    </row>
    <row r="195" spans="1:7" ht="12.75">
      <c r="A195" s="201"/>
      <c r="B195" s="179"/>
      <c r="C195" s="59" t="s">
        <v>31</v>
      </c>
      <c r="D195" s="45"/>
      <c r="E195" s="45"/>
      <c r="F195" s="45"/>
      <c r="G195" s="41"/>
    </row>
    <row r="196" spans="1:7" ht="12.75">
      <c r="A196" s="203"/>
      <c r="B196" s="180"/>
      <c r="C196" s="59" t="s">
        <v>76</v>
      </c>
      <c r="D196" s="45">
        <v>2430</v>
      </c>
      <c r="E196" s="45">
        <v>2430</v>
      </c>
      <c r="F196" s="45">
        <v>2430</v>
      </c>
      <c r="G196" s="33">
        <f>F196/E196*100</f>
        <v>100</v>
      </c>
    </row>
    <row r="197" spans="1:7" ht="25.5">
      <c r="A197" s="30">
        <v>900</v>
      </c>
      <c r="B197" s="63"/>
      <c r="C197" s="61" t="s">
        <v>17</v>
      </c>
      <c r="D197" s="62">
        <f>SUM(D198+D201+D204+D207+D213+D221+D210+D217)</f>
        <v>861000</v>
      </c>
      <c r="E197" s="62">
        <f>SUM(E198+E201+E204+E207+E213+E221+E210+E217)</f>
        <v>972535</v>
      </c>
      <c r="F197" s="62">
        <f>SUM(F198+F201+F204+F207+F213+F221+F210+F217)</f>
        <v>603046</v>
      </c>
      <c r="G197" s="62">
        <f>SUM(G198+G201+G204+G207+G213+G221+G210)</f>
        <v>499.76284966641475</v>
      </c>
    </row>
    <row r="198" spans="1:7" ht="25.5">
      <c r="A198" s="88"/>
      <c r="B198" s="63">
        <v>90001</v>
      </c>
      <c r="C198" s="66" t="s">
        <v>108</v>
      </c>
      <c r="D198" s="57">
        <f>SUM(D200)</f>
        <v>242000</v>
      </c>
      <c r="E198" s="57">
        <f>SUM(E200)</f>
        <v>301000</v>
      </c>
      <c r="F198" s="57">
        <f>SUM(F200)</f>
        <v>22460</v>
      </c>
      <c r="G198" s="33">
        <f>F198/E198*100</f>
        <v>7.461794019933555</v>
      </c>
    </row>
    <row r="199" spans="1:7" ht="12.75">
      <c r="A199" s="42"/>
      <c r="B199" s="64"/>
      <c r="C199" s="66" t="s">
        <v>31</v>
      </c>
      <c r="D199" s="45"/>
      <c r="E199" s="45"/>
      <c r="F199" s="45"/>
      <c r="G199" s="41"/>
    </row>
    <row r="200" spans="1:7" ht="12.75">
      <c r="A200" s="42"/>
      <c r="B200" s="65"/>
      <c r="C200" s="66" t="s">
        <v>82</v>
      </c>
      <c r="D200" s="45">
        <v>242000</v>
      </c>
      <c r="E200" s="45">
        <v>301000</v>
      </c>
      <c r="F200" s="45">
        <v>22460</v>
      </c>
      <c r="G200" s="33">
        <f>F200/E200*100</f>
        <v>7.461794019933555</v>
      </c>
    </row>
    <row r="201" spans="1:7" ht="12.75">
      <c r="A201" s="159"/>
      <c r="B201" s="180">
        <v>90002</v>
      </c>
      <c r="C201" s="56" t="s">
        <v>109</v>
      </c>
      <c r="D201" s="57">
        <f>SUM(D203)</f>
        <v>20000</v>
      </c>
      <c r="E201" s="57">
        <f>SUM(E203)</f>
        <v>20000</v>
      </c>
      <c r="F201" s="57">
        <f>SUM(F203)</f>
        <v>17318</v>
      </c>
      <c r="G201" s="33">
        <f>F201/E201*100</f>
        <v>86.59</v>
      </c>
    </row>
    <row r="202" spans="1:7" ht="12.75">
      <c r="A202" s="159"/>
      <c r="B202" s="181"/>
      <c r="C202" s="59" t="s">
        <v>31</v>
      </c>
      <c r="D202" s="45"/>
      <c r="E202" s="45"/>
      <c r="F202" s="45"/>
      <c r="G202" s="41"/>
    </row>
    <row r="203" spans="1:7" ht="12.75">
      <c r="A203" s="159"/>
      <c r="B203" s="181"/>
      <c r="C203" s="59" t="s">
        <v>76</v>
      </c>
      <c r="D203" s="45">
        <v>20000</v>
      </c>
      <c r="E203" s="45">
        <v>20000</v>
      </c>
      <c r="F203" s="45">
        <v>17318</v>
      </c>
      <c r="G203" s="33">
        <f>F203/E203*100</f>
        <v>86.59</v>
      </c>
    </row>
    <row r="204" spans="1:7" ht="12.75">
      <c r="A204" s="159"/>
      <c r="B204" s="181">
        <v>90003</v>
      </c>
      <c r="C204" s="56" t="s">
        <v>110</v>
      </c>
      <c r="D204" s="57">
        <f>SUM(D206)</f>
        <v>35000</v>
      </c>
      <c r="E204" s="57">
        <f>SUM(E206)</f>
        <v>46535</v>
      </c>
      <c r="F204" s="57">
        <f>SUM(F206)</f>
        <v>46535</v>
      </c>
      <c r="G204" s="33">
        <f>F204/E204*100</f>
        <v>100</v>
      </c>
    </row>
    <row r="205" spans="1:7" ht="12.75">
      <c r="A205" s="159"/>
      <c r="B205" s="181"/>
      <c r="C205" s="59" t="s">
        <v>31</v>
      </c>
      <c r="D205" s="45"/>
      <c r="E205" s="45"/>
      <c r="F205" s="45"/>
      <c r="G205" s="41"/>
    </row>
    <row r="206" spans="1:7" ht="12.75">
      <c r="A206" s="159"/>
      <c r="B206" s="181"/>
      <c r="C206" s="59" t="s">
        <v>76</v>
      </c>
      <c r="D206" s="45">
        <v>35000</v>
      </c>
      <c r="E206" s="45">
        <v>46535</v>
      </c>
      <c r="F206" s="45">
        <v>46535</v>
      </c>
      <c r="G206" s="33">
        <f>F206/E206*100</f>
        <v>100</v>
      </c>
    </row>
    <row r="207" spans="1:7" ht="25.5">
      <c r="A207" s="159"/>
      <c r="B207" s="181">
        <v>90004</v>
      </c>
      <c r="C207" s="56" t="s">
        <v>111</v>
      </c>
      <c r="D207" s="57">
        <f>SUM(D209)</f>
        <v>5000</v>
      </c>
      <c r="E207" s="57">
        <f>SUM(E209)</f>
        <v>5000</v>
      </c>
      <c r="F207" s="57">
        <f>SUM(F209)</f>
        <v>4996</v>
      </c>
      <c r="G207" s="33">
        <f>F207/E207*100</f>
        <v>99.92</v>
      </c>
    </row>
    <row r="208" spans="1:7" ht="12.75">
      <c r="A208" s="159"/>
      <c r="B208" s="181"/>
      <c r="C208" s="59" t="s">
        <v>31</v>
      </c>
      <c r="D208" s="45"/>
      <c r="E208" s="45"/>
      <c r="F208" s="45"/>
      <c r="G208" s="41"/>
    </row>
    <row r="209" spans="1:7" ht="12.75">
      <c r="A209" s="159"/>
      <c r="B209" s="178"/>
      <c r="C209" s="59" t="s">
        <v>76</v>
      </c>
      <c r="D209" s="45">
        <v>5000</v>
      </c>
      <c r="E209" s="45">
        <v>5000</v>
      </c>
      <c r="F209" s="45">
        <v>4996</v>
      </c>
      <c r="G209" s="33">
        <f>F209/E209*100</f>
        <v>99.92</v>
      </c>
    </row>
    <row r="210" spans="1:7" ht="12.75">
      <c r="A210" s="159"/>
      <c r="B210" s="178">
        <v>90006</v>
      </c>
      <c r="C210" s="70" t="s">
        <v>152</v>
      </c>
      <c r="D210" s="57">
        <f>SUM(D211:D212)</f>
        <v>40000</v>
      </c>
      <c r="E210" s="57">
        <f>SUM(E211:E212)</f>
        <v>40000</v>
      </c>
      <c r="F210" s="57">
        <f>SUM(F211:F212)</f>
        <v>8250</v>
      </c>
      <c r="G210" s="33">
        <f>F210/E210*100</f>
        <v>20.625</v>
      </c>
    </row>
    <row r="211" spans="1:7" ht="12.75">
      <c r="A211" s="159"/>
      <c r="B211" s="179"/>
      <c r="C211" s="59" t="s">
        <v>76</v>
      </c>
      <c r="D211" s="45"/>
      <c r="E211" s="45"/>
      <c r="F211" s="45"/>
      <c r="G211" s="33"/>
    </row>
    <row r="212" spans="1:7" ht="12.75">
      <c r="A212" s="159"/>
      <c r="B212" s="180"/>
      <c r="C212" s="66" t="s">
        <v>82</v>
      </c>
      <c r="D212" s="45">
        <v>40000</v>
      </c>
      <c r="E212" s="45">
        <v>40000</v>
      </c>
      <c r="F212" s="45">
        <v>8250</v>
      </c>
      <c r="G212" s="33">
        <f>F212/E212*100</f>
        <v>20.625</v>
      </c>
    </row>
    <row r="213" spans="1:7" ht="12.75">
      <c r="A213" s="159"/>
      <c r="B213" s="178">
        <v>90015</v>
      </c>
      <c r="C213" s="70" t="s">
        <v>112</v>
      </c>
      <c r="D213" s="57">
        <f>SUM(D215+D216)</f>
        <v>470000</v>
      </c>
      <c r="E213" s="57">
        <f>SUM(E215+E216)</f>
        <v>470000</v>
      </c>
      <c r="F213" s="57">
        <f>SUM(F215+F216)</f>
        <v>416387</v>
      </c>
      <c r="G213" s="33">
        <f>F213/E213*100</f>
        <v>88.59297872340426</v>
      </c>
    </row>
    <row r="214" spans="1:7" ht="12.75">
      <c r="A214" s="159"/>
      <c r="B214" s="179"/>
      <c r="C214" s="66" t="s">
        <v>31</v>
      </c>
      <c r="D214" s="45"/>
      <c r="E214" s="45"/>
      <c r="F214" s="45"/>
      <c r="G214" s="41"/>
    </row>
    <row r="215" spans="1:7" ht="12.75">
      <c r="A215" s="159"/>
      <c r="B215" s="179"/>
      <c r="C215" s="66" t="s">
        <v>76</v>
      </c>
      <c r="D215" s="45">
        <v>420000</v>
      </c>
      <c r="E215" s="45">
        <v>420000</v>
      </c>
      <c r="F215" s="45">
        <v>415457</v>
      </c>
      <c r="G215" s="33">
        <f>F215/E215*100</f>
        <v>98.91833333333334</v>
      </c>
    </row>
    <row r="216" spans="1:7" ht="12.75">
      <c r="A216" s="159"/>
      <c r="B216" s="65"/>
      <c r="C216" s="66" t="s">
        <v>82</v>
      </c>
      <c r="D216" s="45">
        <v>50000</v>
      </c>
      <c r="E216" s="45">
        <v>50000</v>
      </c>
      <c r="F216" s="45">
        <v>930</v>
      </c>
      <c r="G216" s="33"/>
    </row>
    <row r="217" spans="1:7" ht="12.75">
      <c r="A217" s="159"/>
      <c r="B217" s="178">
        <v>90017</v>
      </c>
      <c r="C217" s="70"/>
      <c r="D217" s="57"/>
      <c r="E217" s="57">
        <f>E218</f>
        <v>12000</v>
      </c>
      <c r="F217" s="57">
        <f>F218</f>
        <v>11773</v>
      </c>
      <c r="G217" s="33">
        <f>F217/E217*100</f>
        <v>98.10833333333333</v>
      </c>
    </row>
    <row r="218" spans="1:7" ht="12.75">
      <c r="A218" s="159"/>
      <c r="B218" s="179"/>
      <c r="C218" s="66" t="s">
        <v>82</v>
      </c>
      <c r="D218" s="45"/>
      <c r="E218" s="45">
        <f>E220</f>
        <v>12000</v>
      </c>
      <c r="F218" s="45">
        <v>11773</v>
      </c>
      <c r="G218" s="33">
        <f>F218/E218*100</f>
        <v>98.10833333333333</v>
      </c>
    </row>
    <row r="219" spans="1:7" ht="12.75">
      <c r="A219" s="159"/>
      <c r="B219" s="179"/>
      <c r="C219" s="59" t="s">
        <v>31</v>
      </c>
      <c r="D219" s="45"/>
      <c r="E219" s="45"/>
      <c r="F219" s="45"/>
      <c r="G219" s="33"/>
    </row>
    <row r="220" spans="1:7" ht="12.75">
      <c r="A220" s="159"/>
      <c r="B220" s="180"/>
      <c r="C220" s="66" t="s">
        <v>116</v>
      </c>
      <c r="D220" s="45"/>
      <c r="E220" s="45">
        <v>12000</v>
      </c>
      <c r="F220" s="45">
        <v>11773</v>
      </c>
      <c r="G220" s="33">
        <f>F220/E220*100</f>
        <v>98.10833333333333</v>
      </c>
    </row>
    <row r="221" spans="1:7" ht="12.75">
      <c r="A221" s="159"/>
      <c r="B221" s="178">
        <v>90095</v>
      </c>
      <c r="C221" s="56" t="s">
        <v>80</v>
      </c>
      <c r="D221" s="57">
        <f>D223+D226</f>
        <v>49000</v>
      </c>
      <c r="E221" s="57">
        <f>E223+E226</f>
        <v>78000</v>
      </c>
      <c r="F221" s="57">
        <f>F223+F226</f>
        <v>75327</v>
      </c>
      <c r="G221" s="33">
        <f>F221/E221*100</f>
        <v>96.57307692307693</v>
      </c>
    </row>
    <row r="222" spans="1:7" ht="12.75">
      <c r="A222" s="159"/>
      <c r="B222" s="179"/>
      <c r="C222" s="59" t="s">
        <v>31</v>
      </c>
      <c r="D222" s="45"/>
      <c r="E222" s="45"/>
      <c r="F222" s="45"/>
      <c r="G222" s="41"/>
    </row>
    <row r="223" spans="1:7" ht="12.75">
      <c r="A223" s="159"/>
      <c r="B223" s="179"/>
      <c r="C223" s="59" t="s">
        <v>76</v>
      </c>
      <c r="D223" s="45">
        <v>49000</v>
      </c>
      <c r="E223" s="45">
        <v>49000</v>
      </c>
      <c r="F223" s="45">
        <v>46392</v>
      </c>
      <c r="G223" s="33">
        <f>F223/E223*100</f>
        <v>94.67755102040817</v>
      </c>
    </row>
    <row r="224" spans="1:7" ht="12.75">
      <c r="A224" s="159"/>
      <c r="B224" s="179"/>
      <c r="C224" s="59" t="s">
        <v>154</v>
      </c>
      <c r="D224" s="45"/>
      <c r="E224" s="45"/>
      <c r="F224" s="45"/>
      <c r="G224" s="33"/>
    </row>
    <row r="225" spans="1:7" ht="25.5">
      <c r="A225" s="159"/>
      <c r="B225" s="179"/>
      <c r="C225" s="59" t="s">
        <v>89</v>
      </c>
      <c r="D225" s="45"/>
      <c r="E225" s="45">
        <v>3000</v>
      </c>
      <c r="F225" s="45">
        <v>1650</v>
      </c>
      <c r="G225" s="33">
        <f>F225/E225*100</f>
        <v>55.00000000000001</v>
      </c>
    </row>
    <row r="226" spans="1:7" ht="12.75">
      <c r="A226" s="167"/>
      <c r="B226" s="180"/>
      <c r="C226" s="59" t="s">
        <v>82</v>
      </c>
      <c r="D226" s="45"/>
      <c r="E226" s="45">
        <v>29000</v>
      </c>
      <c r="F226" s="45">
        <v>28935</v>
      </c>
      <c r="G226" s="33">
        <f>F226/E226*100</f>
        <v>99.77586206896551</v>
      </c>
    </row>
    <row r="227" spans="1:7" ht="25.5">
      <c r="A227" s="37">
        <v>921</v>
      </c>
      <c r="B227" s="60"/>
      <c r="C227" s="61" t="s">
        <v>18</v>
      </c>
      <c r="D227" s="62">
        <f>SUM(D228+D232+D237)</f>
        <v>309600</v>
      </c>
      <c r="E227" s="62">
        <f>SUM(E228+E232+E237)</f>
        <v>337559</v>
      </c>
      <c r="F227" s="62">
        <f>SUM(F228+F232+F237)</f>
        <v>332943</v>
      </c>
      <c r="G227" s="41">
        <f>F227/E227*100</f>
        <v>98.63253534937596</v>
      </c>
    </row>
    <row r="228" spans="1:7" ht="25.5">
      <c r="A228" s="160"/>
      <c r="B228" s="181">
        <v>92109</v>
      </c>
      <c r="C228" s="56" t="s">
        <v>113</v>
      </c>
      <c r="D228" s="57">
        <f>SUM(D230:D231)</f>
        <v>72000</v>
      </c>
      <c r="E228" s="57">
        <f>SUM(E230:E231)</f>
        <v>1500</v>
      </c>
      <c r="F228" s="57">
        <f>SUM(F230:F231)</f>
        <v>1464</v>
      </c>
      <c r="G228" s="58">
        <f>F228/E228*100</f>
        <v>97.6</v>
      </c>
    </row>
    <row r="229" spans="1:7" ht="12.75">
      <c r="A229" s="160"/>
      <c r="B229" s="181"/>
      <c r="C229" s="59" t="s">
        <v>31</v>
      </c>
      <c r="D229" s="45"/>
      <c r="E229" s="45"/>
      <c r="F229" s="45"/>
      <c r="G229" s="41"/>
    </row>
    <row r="230" spans="1:7" ht="12.75">
      <c r="A230" s="160"/>
      <c r="B230" s="181"/>
      <c r="C230" s="66" t="s">
        <v>76</v>
      </c>
      <c r="D230" s="45"/>
      <c r="E230" s="45">
        <v>1500</v>
      </c>
      <c r="F230" s="45">
        <v>1464</v>
      </c>
      <c r="G230" s="33">
        <f>F230/E230*100</f>
        <v>97.6</v>
      </c>
    </row>
    <row r="231" spans="1:7" ht="12.75">
      <c r="A231" s="160"/>
      <c r="B231" s="181"/>
      <c r="C231" s="59" t="s">
        <v>82</v>
      </c>
      <c r="D231" s="45">
        <v>72000</v>
      </c>
      <c r="E231" s="45"/>
      <c r="F231" s="45"/>
      <c r="G231" s="33"/>
    </row>
    <row r="232" spans="1:7" ht="12.75">
      <c r="A232" s="160"/>
      <c r="B232" s="181">
        <v>92116</v>
      </c>
      <c r="C232" s="56" t="s">
        <v>114</v>
      </c>
      <c r="D232" s="57">
        <f>SUM(D234)</f>
        <v>185000</v>
      </c>
      <c r="E232" s="57">
        <f>SUM(E234)</f>
        <v>278779</v>
      </c>
      <c r="F232" s="57">
        <f>SUM(F234)</f>
        <v>278779</v>
      </c>
      <c r="G232" s="58">
        <f>F232/E232*100</f>
        <v>100</v>
      </c>
    </row>
    <row r="233" spans="1:7" ht="12.75">
      <c r="A233" s="160"/>
      <c r="B233" s="181"/>
      <c r="C233" s="59" t="s">
        <v>31</v>
      </c>
      <c r="D233" s="45"/>
      <c r="E233" s="45"/>
      <c r="F233" s="45"/>
      <c r="G233" s="41"/>
    </row>
    <row r="234" spans="1:7" ht="12.75">
      <c r="A234" s="160"/>
      <c r="B234" s="181"/>
      <c r="C234" s="59" t="s">
        <v>76</v>
      </c>
      <c r="D234" s="45">
        <v>185000</v>
      </c>
      <c r="E234" s="45">
        <v>278779</v>
      </c>
      <c r="F234" s="45">
        <v>278779</v>
      </c>
      <c r="G234" s="33">
        <f>F234/E234*100</f>
        <v>100</v>
      </c>
    </row>
    <row r="235" spans="1:7" ht="12.75">
      <c r="A235" s="160"/>
      <c r="B235" s="181"/>
      <c r="C235" s="59" t="s">
        <v>31</v>
      </c>
      <c r="D235" s="45"/>
      <c r="E235" s="45"/>
      <c r="F235" s="45"/>
      <c r="G235" s="33"/>
    </row>
    <row r="236" spans="1:7" ht="12.75">
      <c r="A236" s="160"/>
      <c r="B236" s="181"/>
      <c r="C236" s="59" t="s">
        <v>116</v>
      </c>
      <c r="D236" s="45">
        <v>185000</v>
      </c>
      <c r="E236" s="45">
        <v>194300</v>
      </c>
      <c r="F236" s="45">
        <v>194300</v>
      </c>
      <c r="G236" s="33">
        <f>F236/E236*100</f>
        <v>100</v>
      </c>
    </row>
    <row r="237" spans="1:7" ht="12.75">
      <c r="A237" s="160"/>
      <c r="B237" s="181">
        <v>92195</v>
      </c>
      <c r="C237" s="56" t="s">
        <v>80</v>
      </c>
      <c r="D237" s="57">
        <f>SUM(D239)</f>
        <v>52600</v>
      </c>
      <c r="E237" s="57">
        <f>E239</f>
        <v>57280</v>
      </c>
      <c r="F237" s="57">
        <f>F239</f>
        <v>52700</v>
      </c>
      <c r="G237" s="58">
        <f>F237/E237*100</f>
        <v>92.00418994413407</v>
      </c>
    </row>
    <row r="238" spans="1:7" ht="12.75">
      <c r="A238" s="160"/>
      <c r="B238" s="181"/>
      <c r="C238" s="59" t="s">
        <v>31</v>
      </c>
      <c r="D238" s="45"/>
      <c r="E238" s="45"/>
      <c r="F238" s="45"/>
      <c r="G238" s="41"/>
    </row>
    <row r="239" spans="1:7" ht="12.75">
      <c r="A239" s="160"/>
      <c r="B239" s="181"/>
      <c r="C239" s="59" t="s">
        <v>76</v>
      </c>
      <c r="D239" s="45">
        <v>52600</v>
      </c>
      <c r="E239" s="45">
        <v>57280</v>
      </c>
      <c r="F239" s="45">
        <v>52700</v>
      </c>
      <c r="G239" s="33">
        <f>F239/E239*100</f>
        <v>92.00418994413407</v>
      </c>
    </row>
    <row r="240" spans="1:7" ht="12.75">
      <c r="A240" s="160"/>
      <c r="B240" s="181"/>
      <c r="C240" s="59" t="s">
        <v>31</v>
      </c>
      <c r="D240" s="45"/>
      <c r="E240" s="45"/>
      <c r="F240" s="45"/>
      <c r="G240" s="33"/>
    </row>
    <row r="241" spans="1:7" ht="25.5">
      <c r="A241" s="160"/>
      <c r="B241" s="181"/>
      <c r="C241" s="59" t="s">
        <v>89</v>
      </c>
      <c r="D241" s="45">
        <v>26000</v>
      </c>
      <c r="E241" s="45">
        <v>32988</v>
      </c>
      <c r="F241" s="45">
        <v>32987</v>
      </c>
      <c r="G241" s="33">
        <f>F241/E241*100</f>
        <v>99.99696859464048</v>
      </c>
    </row>
    <row r="242" spans="1:7" ht="12.75">
      <c r="A242" s="37">
        <v>926</v>
      </c>
      <c r="B242" s="60"/>
      <c r="C242" s="61" t="s">
        <v>19</v>
      </c>
      <c r="D242" s="62">
        <f>D243+D246</f>
        <v>1226000</v>
      </c>
      <c r="E242" s="62">
        <f>E243+E246</f>
        <v>267488</v>
      </c>
      <c r="F242" s="62">
        <f>F243+F246</f>
        <v>87728</v>
      </c>
      <c r="G242" s="41">
        <f>F242/E242*100</f>
        <v>32.79698528532121</v>
      </c>
    </row>
    <row r="243" spans="1:7" ht="12.75">
      <c r="A243" s="158"/>
      <c r="B243" s="178">
        <v>92601</v>
      </c>
      <c r="C243" s="56" t="s">
        <v>147</v>
      </c>
      <c r="D243" s="57">
        <f>D245</f>
        <v>1151000</v>
      </c>
      <c r="E243" s="57">
        <f>E245</f>
        <v>192488</v>
      </c>
      <c r="F243" s="57">
        <f>F245</f>
        <v>12728</v>
      </c>
      <c r="G243" s="58">
        <f>F243/E243*100</f>
        <v>6.612360251028636</v>
      </c>
    </row>
    <row r="244" spans="1:7" ht="12.75">
      <c r="A244" s="159"/>
      <c r="B244" s="179"/>
      <c r="C244" s="59" t="s">
        <v>31</v>
      </c>
      <c r="D244" s="45"/>
      <c r="E244" s="45"/>
      <c r="F244" s="45"/>
      <c r="G244" s="33"/>
    </row>
    <row r="245" spans="1:7" ht="12.75">
      <c r="A245" s="159"/>
      <c r="B245" s="180"/>
      <c r="C245" s="59" t="s">
        <v>82</v>
      </c>
      <c r="D245" s="45">
        <v>1151000</v>
      </c>
      <c r="E245" s="45">
        <v>192488</v>
      </c>
      <c r="F245" s="45">
        <v>12728</v>
      </c>
      <c r="G245" s="33">
        <f>F245/E245*100</f>
        <v>6.612360251028636</v>
      </c>
    </row>
    <row r="246" spans="1:7" ht="25.5">
      <c r="A246" s="159"/>
      <c r="B246" s="181">
        <v>92605</v>
      </c>
      <c r="C246" s="56" t="s">
        <v>115</v>
      </c>
      <c r="D246" s="57">
        <f>D248</f>
        <v>75000</v>
      </c>
      <c r="E246" s="57">
        <f>E248</f>
        <v>75000</v>
      </c>
      <c r="F246" s="57">
        <f>F248</f>
        <v>75000</v>
      </c>
      <c r="G246" s="58">
        <f>F246/E246*100</f>
        <v>100</v>
      </c>
    </row>
    <row r="247" spans="1:7" ht="12.75">
      <c r="A247" s="159"/>
      <c r="B247" s="181"/>
      <c r="C247" s="59" t="s">
        <v>31</v>
      </c>
      <c r="D247" s="45"/>
      <c r="E247" s="45"/>
      <c r="F247" s="45"/>
      <c r="G247" s="33"/>
    </row>
    <row r="248" spans="1:7" ht="12.75">
      <c r="A248" s="159"/>
      <c r="B248" s="181"/>
      <c r="C248" s="59" t="s">
        <v>76</v>
      </c>
      <c r="D248" s="45">
        <v>75000</v>
      </c>
      <c r="E248" s="45">
        <v>75000</v>
      </c>
      <c r="F248" s="45">
        <v>75000</v>
      </c>
      <c r="G248" s="33">
        <f>F248/E248*100</f>
        <v>100</v>
      </c>
    </row>
    <row r="249" spans="1:7" ht="12.75">
      <c r="A249" s="159"/>
      <c r="B249" s="181"/>
      <c r="C249" s="59" t="s">
        <v>31</v>
      </c>
      <c r="D249" s="45"/>
      <c r="E249" s="45"/>
      <c r="F249" s="45"/>
      <c r="G249" s="33"/>
    </row>
    <row r="250" spans="1:7" ht="13.5" thickBot="1">
      <c r="A250" s="197"/>
      <c r="B250" s="178"/>
      <c r="C250" s="71" t="s">
        <v>116</v>
      </c>
      <c r="D250" s="72">
        <v>75000</v>
      </c>
      <c r="E250" s="72">
        <v>75000</v>
      </c>
      <c r="F250" s="72">
        <v>75000</v>
      </c>
      <c r="G250" s="33">
        <f>F250/E250*100</f>
        <v>100</v>
      </c>
    </row>
    <row r="251" spans="1:7" ht="13.5" thickBot="1">
      <c r="A251" s="198" t="s">
        <v>117</v>
      </c>
      <c r="B251" s="199"/>
      <c r="C251" s="200"/>
      <c r="D251" s="73">
        <f>SUM(D242+D227+D197+D182+D161+D152+D111+D107+D104+D80+D58+D51+D41+D22+D12+D97)</f>
        <v>16020609</v>
      </c>
      <c r="E251" s="73">
        <f>SUM(E242+E227+E197+E182+E161+E152+E111+E107+E104+E80+E58+E51+E41+E22+E12+E97)</f>
        <v>14448255</v>
      </c>
      <c r="F251" s="73">
        <f>SUM(F242+F227+F197+F182+F161+F152+F111+F107+F104+F80+F58+F51+F41+F22+F12+F97)</f>
        <v>13458359</v>
      </c>
      <c r="G251" s="75">
        <f>F251/E251*100</f>
        <v>93.14868127673549</v>
      </c>
    </row>
    <row r="252" spans="1:7" ht="12.75">
      <c r="A252" s="167" t="s">
        <v>118</v>
      </c>
      <c r="B252" s="167"/>
      <c r="C252" s="167"/>
      <c r="D252" s="167"/>
      <c r="E252" s="167"/>
      <c r="F252" s="167"/>
      <c r="G252" s="167"/>
    </row>
    <row r="253" spans="1:7" ht="12.75">
      <c r="A253" s="37">
        <v>710</v>
      </c>
      <c r="B253" s="60"/>
      <c r="C253" s="38" t="s">
        <v>9</v>
      </c>
      <c r="D253" s="39">
        <f>SUM(D254)</f>
        <v>20000</v>
      </c>
      <c r="E253" s="39">
        <f>SUM(E254)</f>
        <v>21000</v>
      </c>
      <c r="F253" s="39">
        <f>SUM(F254)</f>
        <v>14612</v>
      </c>
      <c r="G253" s="41">
        <f>F253/E253*100</f>
        <v>69.58095238095238</v>
      </c>
    </row>
    <row r="254" spans="1:7" ht="12.75">
      <c r="A254" s="160"/>
      <c r="B254" s="181">
        <v>71035</v>
      </c>
      <c r="C254" s="69" t="s">
        <v>87</v>
      </c>
      <c r="D254" s="57">
        <f>SUM(D256)</f>
        <v>20000</v>
      </c>
      <c r="E254" s="57">
        <f>SUM(E256)</f>
        <v>21000</v>
      </c>
      <c r="F254" s="57">
        <f>SUM(F256)</f>
        <v>14612</v>
      </c>
      <c r="G254" s="33">
        <f>F254/E254*100</f>
        <v>69.58095238095238</v>
      </c>
    </row>
    <row r="255" spans="1:7" ht="12.75">
      <c r="A255" s="160"/>
      <c r="B255" s="181"/>
      <c r="C255" s="31" t="s">
        <v>31</v>
      </c>
      <c r="D255" s="32"/>
      <c r="E255" s="32"/>
      <c r="F255" s="32"/>
      <c r="G255" s="41"/>
    </row>
    <row r="256" spans="1:7" ht="12.75">
      <c r="A256" s="160"/>
      <c r="B256" s="181"/>
      <c r="C256" s="31" t="s">
        <v>76</v>
      </c>
      <c r="D256" s="32">
        <v>20000</v>
      </c>
      <c r="E256" s="32">
        <v>21000</v>
      </c>
      <c r="F256" s="32">
        <v>14612</v>
      </c>
      <c r="G256" s="33">
        <f aca="true" t="shared" si="1" ref="G256:G262">F256/E256*100</f>
        <v>69.58095238095238</v>
      </c>
    </row>
    <row r="257" spans="1:7" ht="25.5">
      <c r="A257" s="37">
        <v>754</v>
      </c>
      <c r="B257" s="60"/>
      <c r="C257" s="38" t="s">
        <v>11</v>
      </c>
      <c r="D257" s="39">
        <f>SUM(D258)</f>
        <v>10185</v>
      </c>
      <c r="E257" s="39">
        <f>SUM(E258)</f>
        <v>10185</v>
      </c>
      <c r="F257" s="39">
        <f>SUM(F258)</f>
        <v>10185</v>
      </c>
      <c r="G257" s="41">
        <f t="shared" si="1"/>
        <v>100</v>
      </c>
    </row>
    <row r="258" spans="1:7" ht="12.75">
      <c r="A258" s="158"/>
      <c r="B258" s="178">
        <v>75414</v>
      </c>
      <c r="C258" s="69" t="s">
        <v>93</v>
      </c>
      <c r="D258" s="76">
        <f>SUM(D260)</f>
        <v>10185</v>
      </c>
      <c r="E258" s="76">
        <f>SUM(E260)</f>
        <v>10185</v>
      </c>
      <c r="F258" s="76">
        <f>SUM(F260)</f>
        <v>10185</v>
      </c>
      <c r="G258" s="58">
        <f t="shared" si="1"/>
        <v>100</v>
      </c>
    </row>
    <row r="259" spans="1:7" ht="12.75">
      <c r="A259" s="148"/>
      <c r="B259" s="179"/>
      <c r="C259" s="77" t="s">
        <v>31</v>
      </c>
      <c r="D259" s="32"/>
      <c r="E259" s="32"/>
      <c r="F259" s="32"/>
      <c r="G259" s="33"/>
    </row>
    <row r="260" spans="1:7" ht="12.75">
      <c r="A260" s="148"/>
      <c r="B260" s="179"/>
      <c r="C260" s="59" t="s">
        <v>76</v>
      </c>
      <c r="D260" s="32">
        <v>10185</v>
      </c>
      <c r="E260" s="32">
        <v>10185</v>
      </c>
      <c r="F260" s="32">
        <v>10185</v>
      </c>
      <c r="G260" s="33">
        <f t="shared" si="1"/>
        <v>100</v>
      </c>
    </row>
    <row r="261" spans="1:7" ht="12.75">
      <c r="A261" s="148"/>
      <c r="B261" s="179"/>
      <c r="C261" s="77" t="s">
        <v>31</v>
      </c>
      <c r="D261" s="32"/>
      <c r="E261" s="32"/>
      <c r="F261" s="32"/>
      <c r="G261" s="33"/>
    </row>
    <row r="262" spans="1:7" ht="26.25" thickBot="1">
      <c r="A262" s="197"/>
      <c r="B262" s="183"/>
      <c r="C262" s="110" t="s">
        <v>89</v>
      </c>
      <c r="D262" s="111">
        <v>9885</v>
      </c>
      <c r="E262" s="111">
        <v>9885</v>
      </c>
      <c r="F262" s="111">
        <v>9885</v>
      </c>
      <c r="G262" s="112">
        <f t="shared" si="1"/>
        <v>100</v>
      </c>
    </row>
    <row r="263" spans="1:7" ht="12.75">
      <c r="A263" s="195">
        <v>801</v>
      </c>
      <c r="B263" s="113"/>
      <c r="C263" s="114" t="s">
        <v>14</v>
      </c>
      <c r="D263" s="115">
        <f>D264</f>
        <v>0</v>
      </c>
      <c r="E263" s="115">
        <f>E264</f>
        <v>890</v>
      </c>
      <c r="F263" s="115">
        <f>F264</f>
        <v>890</v>
      </c>
      <c r="G263" s="115">
        <f>G264</f>
        <v>100</v>
      </c>
    </row>
    <row r="264" spans="1:7" ht="12.75">
      <c r="A264" s="134"/>
      <c r="B264" s="178">
        <v>80101</v>
      </c>
      <c r="C264" s="103" t="s">
        <v>97</v>
      </c>
      <c r="D264" s="76"/>
      <c r="E264" s="76">
        <f>E265</f>
        <v>890</v>
      </c>
      <c r="F264" s="76">
        <f>F265</f>
        <v>890</v>
      </c>
      <c r="G264" s="58">
        <f>F264/E264*100</f>
        <v>100</v>
      </c>
    </row>
    <row r="265" spans="1:7" ht="13.5" thickBot="1">
      <c r="A265" s="196"/>
      <c r="B265" s="179"/>
      <c r="C265" s="116" t="s">
        <v>76</v>
      </c>
      <c r="D265" s="48"/>
      <c r="E265" s="48">
        <v>890</v>
      </c>
      <c r="F265" s="48">
        <v>890</v>
      </c>
      <c r="G265" s="112">
        <f>F265/E265*100</f>
        <v>100</v>
      </c>
    </row>
    <row r="266" spans="1:7" ht="24.75" customHeight="1">
      <c r="A266" s="133">
        <v>921</v>
      </c>
      <c r="B266" s="121"/>
      <c r="C266" s="122" t="s">
        <v>18</v>
      </c>
      <c r="D266" s="120"/>
      <c r="E266" s="39">
        <f>E267</f>
        <v>690</v>
      </c>
      <c r="F266" s="39">
        <f>F267</f>
        <v>690</v>
      </c>
      <c r="G266" s="29">
        <f>F266/E266*100</f>
        <v>100</v>
      </c>
    </row>
    <row r="267" spans="1:7" ht="12.75">
      <c r="A267" s="133"/>
      <c r="B267" s="179">
        <v>92116</v>
      </c>
      <c r="C267" s="103" t="s">
        <v>114</v>
      </c>
      <c r="D267" s="76"/>
      <c r="E267" s="76">
        <f>E268</f>
        <v>690</v>
      </c>
      <c r="F267" s="76">
        <f>F268</f>
        <v>690</v>
      </c>
      <c r="G267" s="58">
        <f>F267/E267*100</f>
        <v>100</v>
      </c>
    </row>
    <row r="268" spans="1:7" ht="12.75">
      <c r="A268" s="189"/>
      <c r="B268" s="180"/>
      <c r="C268" s="102" t="s">
        <v>76</v>
      </c>
      <c r="D268" s="32"/>
      <c r="E268" s="32">
        <v>690</v>
      </c>
      <c r="F268" s="32">
        <v>690</v>
      </c>
      <c r="G268" s="33">
        <f>F268/E268*100</f>
        <v>100</v>
      </c>
    </row>
    <row r="269" spans="1:7" ht="26.25" thickBot="1">
      <c r="A269" s="78"/>
      <c r="B269" s="104"/>
      <c r="C269" s="105"/>
      <c r="D269" s="106" t="s">
        <v>119</v>
      </c>
      <c r="E269" s="107"/>
      <c r="F269" s="107"/>
      <c r="G269" s="108"/>
    </row>
    <row r="270" spans="1:7" ht="12.75">
      <c r="A270" s="190" t="s">
        <v>27</v>
      </c>
      <c r="B270" s="37"/>
      <c r="C270" s="38" t="s">
        <v>6</v>
      </c>
      <c r="D270" s="39"/>
      <c r="E270" s="39">
        <f>E271</f>
        <v>84398</v>
      </c>
      <c r="F270" s="39">
        <f>F271</f>
        <v>84398</v>
      </c>
      <c r="G270" s="41">
        <f>F270/E270*100</f>
        <v>100</v>
      </c>
    </row>
    <row r="271" spans="1:7" ht="12.75">
      <c r="A271" s="191"/>
      <c r="B271" s="193" t="s">
        <v>79</v>
      </c>
      <c r="C271" s="69" t="s">
        <v>80</v>
      </c>
      <c r="D271" s="109"/>
      <c r="E271" s="76">
        <f>E272</f>
        <v>84398</v>
      </c>
      <c r="F271" s="76">
        <f>F272</f>
        <v>84398</v>
      </c>
      <c r="G271" s="58">
        <f>F271/E271*100</f>
        <v>100</v>
      </c>
    </row>
    <row r="272" spans="1:7" ht="12.75">
      <c r="A272" s="192"/>
      <c r="B272" s="194"/>
      <c r="C272" s="59" t="s">
        <v>76</v>
      </c>
      <c r="D272" s="109"/>
      <c r="E272" s="76">
        <v>84398</v>
      </c>
      <c r="F272" s="76">
        <v>84398</v>
      </c>
      <c r="G272" s="33">
        <f>F272/E272*100</f>
        <v>100</v>
      </c>
    </row>
    <row r="273" spans="1:7" ht="12.75">
      <c r="A273" s="36">
        <v>750</v>
      </c>
      <c r="B273" s="65"/>
      <c r="C273" s="27" t="s">
        <v>10</v>
      </c>
      <c r="D273" s="28">
        <f>D274</f>
        <v>54992</v>
      </c>
      <c r="E273" s="28">
        <f>E274</f>
        <v>55937</v>
      </c>
      <c r="F273" s="28">
        <f>F274</f>
        <v>54936</v>
      </c>
      <c r="G273" s="29">
        <f>F273/E273*100</f>
        <v>98.21048679764736</v>
      </c>
    </row>
    <row r="274" spans="1:7" ht="12.75">
      <c r="A274" s="160"/>
      <c r="B274" s="178">
        <v>75011</v>
      </c>
      <c r="C274" s="69" t="s">
        <v>88</v>
      </c>
      <c r="D274" s="57">
        <f>SUM(D276)</f>
        <v>54992</v>
      </c>
      <c r="E274" s="57">
        <f>SUM(E276)</f>
        <v>55937</v>
      </c>
      <c r="F274" s="57">
        <f>SUM(F276)</f>
        <v>54936</v>
      </c>
      <c r="G274" s="58">
        <f>F274/E274*100</f>
        <v>98.21048679764736</v>
      </c>
    </row>
    <row r="275" spans="1:7" ht="12.75">
      <c r="A275" s="160"/>
      <c r="B275" s="179"/>
      <c r="C275" s="31" t="s">
        <v>31</v>
      </c>
      <c r="D275" s="39"/>
      <c r="E275" s="39"/>
      <c r="F275" s="39"/>
      <c r="G275" s="41"/>
    </row>
    <row r="276" spans="1:7" ht="12.75">
      <c r="A276" s="160"/>
      <c r="B276" s="179"/>
      <c r="C276" s="31" t="s">
        <v>76</v>
      </c>
      <c r="D276" s="32">
        <v>54992</v>
      </c>
      <c r="E276" s="32">
        <f>E278</f>
        <v>55937</v>
      </c>
      <c r="F276" s="32">
        <f>F278</f>
        <v>54936</v>
      </c>
      <c r="G276" s="33">
        <f>F276/E276*100</f>
        <v>98.21048679764736</v>
      </c>
    </row>
    <row r="277" spans="1:7" ht="12.75">
      <c r="A277" s="160"/>
      <c r="B277" s="179"/>
      <c r="C277" s="31" t="s">
        <v>31</v>
      </c>
      <c r="D277" s="39"/>
      <c r="E277" s="39"/>
      <c r="F277" s="39"/>
      <c r="G277" s="33"/>
    </row>
    <row r="278" spans="1:7" ht="26.25" thickBot="1">
      <c r="A278" s="160"/>
      <c r="B278" s="180"/>
      <c r="C278" s="31" t="s">
        <v>89</v>
      </c>
      <c r="D278" s="32">
        <v>54992</v>
      </c>
      <c r="E278" s="32">
        <v>55937</v>
      </c>
      <c r="F278" s="32">
        <v>54936</v>
      </c>
      <c r="G278" s="33">
        <f>F278/E278*100</f>
        <v>98.21048679764736</v>
      </c>
    </row>
    <row r="279" spans="1:7" ht="12.75">
      <c r="A279" s="208">
        <v>751</v>
      </c>
      <c r="B279" s="182"/>
      <c r="C279" s="184" t="s">
        <v>21</v>
      </c>
      <c r="D279" s="186">
        <f>SUM(D283+D288)</f>
        <v>1688</v>
      </c>
      <c r="E279" s="186">
        <f>SUM(E283+E288)</f>
        <v>37940</v>
      </c>
      <c r="F279" s="186">
        <f>SUM(F283+F288)</f>
        <v>23025</v>
      </c>
      <c r="G279" s="186">
        <v>98.21048679764736</v>
      </c>
    </row>
    <row r="280" spans="1:7" ht="12.75">
      <c r="A280" s="159"/>
      <c r="B280" s="179"/>
      <c r="C280" s="185"/>
      <c r="D280" s="187"/>
      <c r="E280" s="187"/>
      <c r="F280" s="187"/>
      <c r="G280" s="187"/>
    </row>
    <row r="281" spans="1:7" ht="12.75">
      <c r="A281" s="159"/>
      <c r="B281" s="179"/>
      <c r="C281" s="185"/>
      <c r="D281" s="187"/>
      <c r="E281" s="187"/>
      <c r="F281" s="187"/>
      <c r="G281" s="187"/>
    </row>
    <row r="282" spans="1:7" ht="13.5" thickBot="1">
      <c r="A282" s="159"/>
      <c r="B282" s="183"/>
      <c r="C282" s="130"/>
      <c r="D282" s="188"/>
      <c r="E282" s="188"/>
      <c r="F282" s="188"/>
      <c r="G282" s="188"/>
    </row>
    <row r="283" spans="1:7" ht="38.25">
      <c r="A283" s="159"/>
      <c r="B283" s="180">
        <v>75101</v>
      </c>
      <c r="C283" s="80" t="s">
        <v>120</v>
      </c>
      <c r="D283" s="57">
        <f>SUM(D285)</f>
        <v>1688</v>
      </c>
      <c r="E283" s="57">
        <f>SUM(E285)</f>
        <v>1632</v>
      </c>
      <c r="F283" s="57">
        <f>SUM(F285)</f>
        <v>1632</v>
      </c>
      <c r="G283" s="58">
        <f>F283/E283*100</f>
        <v>100</v>
      </c>
    </row>
    <row r="284" spans="1:7" ht="12.75">
      <c r="A284" s="159"/>
      <c r="B284" s="181"/>
      <c r="C284" s="31" t="s">
        <v>31</v>
      </c>
      <c r="D284" s="32"/>
      <c r="E284" s="32"/>
      <c r="F284" s="32"/>
      <c r="G284" s="41"/>
    </row>
    <row r="285" spans="1:7" ht="12.75">
      <c r="A285" s="159"/>
      <c r="B285" s="181"/>
      <c r="C285" s="31" t="s">
        <v>76</v>
      </c>
      <c r="D285" s="32">
        <v>1688</v>
      </c>
      <c r="E285" s="32">
        <v>1632</v>
      </c>
      <c r="F285" s="32">
        <v>1632</v>
      </c>
      <c r="G285" s="33">
        <f>F285/E285*100</f>
        <v>100</v>
      </c>
    </row>
    <row r="286" spans="1:7" ht="12.75">
      <c r="A286" s="159"/>
      <c r="B286" s="181"/>
      <c r="C286" s="31" t="s">
        <v>31</v>
      </c>
      <c r="D286" s="32"/>
      <c r="E286" s="32"/>
      <c r="F286" s="32"/>
      <c r="G286" s="33"/>
    </row>
    <row r="287" spans="1:7" ht="25.5">
      <c r="A287" s="159"/>
      <c r="B287" s="181"/>
      <c r="C287" s="59" t="s">
        <v>89</v>
      </c>
      <c r="D287" s="32">
        <v>1688</v>
      </c>
      <c r="E287" s="32">
        <v>1632</v>
      </c>
      <c r="F287" s="32">
        <v>1632</v>
      </c>
      <c r="G287" s="33">
        <f>F287/E287*100</f>
        <v>100</v>
      </c>
    </row>
    <row r="288" spans="1:7" ht="12.75">
      <c r="A288" s="159"/>
      <c r="B288" s="181">
        <v>75109</v>
      </c>
      <c r="C288" s="87" t="s">
        <v>153</v>
      </c>
      <c r="D288" s="57">
        <f>SUM(D290)</f>
        <v>0</v>
      </c>
      <c r="E288" s="57">
        <f>SUM(E290)</f>
        <v>36308</v>
      </c>
      <c r="F288" s="57">
        <f>SUM(F290)</f>
        <v>21393</v>
      </c>
      <c r="G288" s="58">
        <f>F288/E288*100</f>
        <v>58.920898975432415</v>
      </c>
    </row>
    <row r="289" spans="1:7" ht="12.75">
      <c r="A289" s="159"/>
      <c r="B289" s="181"/>
      <c r="C289" s="31" t="s">
        <v>31</v>
      </c>
      <c r="D289" s="32"/>
      <c r="E289" s="32"/>
      <c r="F289" s="32"/>
      <c r="G289" s="41"/>
    </row>
    <row r="290" spans="1:7" ht="12.75">
      <c r="A290" s="159"/>
      <c r="B290" s="181"/>
      <c r="C290" s="31" t="s">
        <v>76</v>
      </c>
      <c r="D290" s="32"/>
      <c r="E290" s="32">
        <v>36308</v>
      </c>
      <c r="F290" s="32">
        <v>21393</v>
      </c>
      <c r="G290" s="33">
        <f>F290/E290*100</f>
        <v>58.920898975432415</v>
      </c>
    </row>
    <row r="291" spans="1:7" ht="12.75">
      <c r="A291" s="159"/>
      <c r="B291" s="181"/>
      <c r="C291" s="31" t="s">
        <v>31</v>
      </c>
      <c r="D291" s="32"/>
      <c r="E291" s="32"/>
      <c r="F291" s="32"/>
      <c r="G291" s="33"/>
    </row>
    <row r="292" spans="1:7" ht="25.5">
      <c r="A292" s="159"/>
      <c r="B292" s="181"/>
      <c r="C292" s="59" t="s">
        <v>89</v>
      </c>
      <c r="D292" s="32"/>
      <c r="E292" s="32">
        <v>6460</v>
      </c>
      <c r="F292" s="32">
        <v>5720</v>
      </c>
      <c r="G292" s="33">
        <f>F292/E292*100</f>
        <v>88.54489164086688</v>
      </c>
    </row>
    <row r="293" spans="1:7" ht="12.75">
      <c r="A293" s="37">
        <v>852</v>
      </c>
      <c r="B293" s="60"/>
      <c r="C293" s="38" t="s">
        <v>133</v>
      </c>
      <c r="D293" s="39">
        <f>SUM(D305+D300+D294+D308)</f>
        <v>1671526</v>
      </c>
      <c r="E293" s="39">
        <f>SUM(E305+E300+E294+E308)</f>
        <v>2182472</v>
      </c>
      <c r="F293" s="39">
        <f>SUM(F305+F300+F294+F308)</f>
        <v>2146650</v>
      </c>
      <c r="G293" s="41">
        <f>F293/E293*100</f>
        <v>98.35865019115938</v>
      </c>
    </row>
    <row r="294" spans="1:7" ht="51">
      <c r="A294" s="158"/>
      <c r="B294" s="178">
        <v>85212</v>
      </c>
      <c r="C294" s="86" t="s">
        <v>149</v>
      </c>
      <c r="D294" s="76">
        <f>D296+D299</f>
        <v>1595138</v>
      </c>
      <c r="E294" s="76">
        <f>E296+E299</f>
        <v>1682253</v>
      </c>
      <c r="F294" s="76">
        <f>F296+F299</f>
        <v>1677960</v>
      </c>
      <c r="G294" s="58">
        <f>F294/E294*100</f>
        <v>99.74480651840122</v>
      </c>
    </row>
    <row r="295" spans="1:7" ht="12.75">
      <c r="A295" s="159"/>
      <c r="B295" s="179"/>
      <c r="C295" s="31" t="s">
        <v>31</v>
      </c>
      <c r="D295" s="39"/>
      <c r="E295" s="39"/>
      <c r="F295" s="39"/>
      <c r="G295" s="41"/>
    </row>
    <row r="296" spans="1:7" ht="12.75">
      <c r="A296" s="159"/>
      <c r="B296" s="179"/>
      <c r="C296" s="31" t="s">
        <v>76</v>
      </c>
      <c r="D296" s="32">
        <v>1595138</v>
      </c>
      <c r="E296" s="32">
        <v>1682253</v>
      </c>
      <c r="F296" s="32">
        <v>1677960</v>
      </c>
      <c r="G296" s="33">
        <f>F296/E296*100</f>
        <v>99.74480651840122</v>
      </c>
    </row>
    <row r="297" spans="1:7" ht="12.75">
      <c r="A297" s="159"/>
      <c r="B297" s="179"/>
      <c r="C297" s="31" t="s">
        <v>31</v>
      </c>
      <c r="D297" s="39"/>
      <c r="E297" s="39"/>
      <c r="F297" s="39"/>
      <c r="G297" s="33"/>
    </row>
    <row r="298" spans="1:7" ht="25.5">
      <c r="A298" s="159"/>
      <c r="B298" s="179"/>
      <c r="C298" s="31" t="s">
        <v>89</v>
      </c>
      <c r="D298" s="32">
        <v>35700</v>
      </c>
      <c r="E298" s="32">
        <v>37448</v>
      </c>
      <c r="F298" s="32">
        <v>35323</v>
      </c>
      <c r="G298" s="33">
        <f>F298/E298*100</f>
        <v>94.32546464430676</v>
      </c>
    </row>
    <row r="299" spans="1:7" ht="12.75">
      <c r="A299" s="167"/>
      <c r="B299" s="180"/>
      <c r="C299" s="59" t="s">
        <v>82</v>
      </c>
      <c r="D299" s="32"/>
      <c r="E299" s="32"/>
      <c r="F299" s="32"/>
      <c r="G299" s="33"/>
    </row>
    <row r="300" spans="1:7" ht="76.5">
      <c r="A300" s="158"/>
      <c r="B300" s="178">
        <v>85213</v>
      </c>
      <c r="C300" s="81" t="s">
        <v>150</v>
      </c>
      <c r="D300" s="57">
        <f>SUM(D302)</f>
        <v>6874</v>
      </c>
      <c r="E300" s="57">
        <f>SUM(E302)</f>
        <v>8849</v>
      </c>
      <c r="F300" s="57">
        <f>SUM(F302)</f>
        <v>8431</v>
      </c>
      <c r="G300" s="58">
        <f>F300/E300*100</f>
        <v>95.27630240705165</v>
      </c>
    </row>
    <row r="301" spans="1:7" ht="12.75">
      <c r="A301" s="159"/>
      <c r="B301" s="179"/>
      <c r="C301" s="31" t="s">
        <v>31</v>
      </c>
      <c r="D301" s="39"/>
      <c r="E301" s="39"/>
      <c r="F301" s="39"/>
      <c r="G301" s="41"/>
    </row>
    <row r="302" spans="1:7" ht="12.75">
      <c r="A302" s="159"/>
      <c r="B302" s="179"/>
      <c r="C302" s="31" t="s">
        <v>76</v>
      </c>
      <c r="D302" s="32">
        <v>6874</v>
      </c>
      <c r="E302" s="32">
        <v>8849</v>
      </c>
      <c r="F302" s="32">
        <v>8431</v>
      </c>
      <c r="G302" s="33">
        <f>F302/E302*100</f>
        <v>95.27630240705165</v>
      </c>
    </row>
    <row r="303" spans="1:7" ht="12.75">
      <c r="A303" s="159"/>
      <c r="B303" s="179"/>
      <c r="C303" s="31" t="s">
        <v>31</v>
      </c>
      <c r="D303" s="39"/>
      <c r="E303" s="39"/>
      <c r="F303" s="39"/>
      <c r="G303" s="33"/>
    </row>
    <row r="304" spans="1:7" ht="25.5">
      <c r="A304" s="159"/>
      <c r="B304" s="180"/>
      <c r="C304" s="59" t="s">
        <v>89</v>
      </c>
      <c r="D304" s="32">
        <v>6874</v>
      </c>
      <c r="E304" s="32">
        <v>8849</v>
      </c>
      <c r="F304" s="32">
        <v>8430</v>
      </c>
      <c r="G304" s="33">
        <f>F304/E304*100</f>
        <v>95.26500169510679</v>
      </c>
    </row>
    <row r="305" spans="1:7" ht="38.25">
      <c r="A305" s="159"/>
      <c r="B305" s="181">
        <v>85214</v>
      </c>
      <c r="C305" s="69" t="s">
        <v>104</v>
      </c>
      <c r="D305" s="57">
        <f>SUM(D307)</f>
        <v>69514</v>
      </c>
      <c r="E305" s="57">
        <f>SUM(E307)</f>
        <v>100234</v>
      </c>
      <c r="F305" s="57">
        <f>SUM(F307)</f>
        <v>89843</v>
      </c>
      <c r="G305" s="58">
        <f>F305/E305*100</f>
        <v>89.63325817586846</v>
      </c>
    </row>
    <row r="306" spans="1:7" ht="12.75">
      <c r="A306" s="159"/>
      <c r="B306" s="181"/>
      <c r="C306" s="31" t="s">
        <v>31</v>
      </c>
      <c r="D306" s="32"/>
      <c r="E306" s="32"/>
      <c r="F306" s="32"/>
      <c r="G306" s="41"/>
    </row>
    <row r="307" spans="1:7" ht="12.75">
      <c r="A307" s="159"/>
      <c r="B307" s="181"/>
      <c r="C307" s="31" t="s">
        <v>76</v>
      </c>
      <c r="D307" s="32">
        <v>69514</v>
      </c>
      <c r="E307" s="32">
        <v>100234</v>
      </c>
      <c r="F307" s="32">
        <v>89843</v>
      </c>
      <c r="G307" s="33">
        <f>F307/E307*100</f>
        <v>89.63325817586846</v>
      </c>
    </row>
    <row r="308" spans="1:7" ht="12.75">
      <c r="A308" s="90"/>
      <c r="B308" s="64">
        <v>85278</v>
      </c>
      <c r="C308" s="97"/>
      <c r="D308" s="98"/>
      <c r="E308" s="98">
        <f>E310</f>
        <v>391136</v>
      </c>
      <c r="F308" s="98">
        <f>F310</f>
        <v>370416</v>
      </c>
      <c r="G308" s="58">
        <f>F308/E308*100</f>
        <v>94.70260983391967</v>
      </c>
    </row>
    <row r="309" spans="1:7" ht="12.75">
      <c r="A309" s="90"/>
      <c r="B309" s="64"/>
      <c r="C309" s="31" t="s">
        <v>31</v>
      </c>
      <c r="D309" s="32"/>
      <c r="E309" s="32"/>
      <c r="F309" s="32"/>
      <c r="G309" s="92"/>
    </row>
    <row r="310" spans="1:7" ht="12.75">
      <c r="A310" s="90"/>
      <c r="B310" s="64"/>
      <c r="C310" s="31" t="s">
        <v>76</v>
      </c>
      <c r="D310" s="32"/>
      <c r="E310" s="32">
        <v>391136</v>
      </c>
      <c r="F310" s="32">
        <v>370416</v>
      </c>
      <c r="G310" s="33">
        <f>F310/E310*100</f>
        <v>94.70260983391967</v>
      </c>
    </row>
    <row r="311" spans="1:7" ht="12.75">
      <c r="A311" s="94"/>
      <c r="B311" s="65"/>
      <c r="C311" s="95"/>
      <c r="D311" s="96"/>
      <c r="E311" s="96"/>
      <c r="F311" s="96"/>
      <c r="G311" s="33"/>
    </row>
    <row r="312" spans="1:7" ht="13.5" thickBot="1">
      <c r="A312" s="129" t="s">
        <v>23</v>
      </c>
      <c r="B312" s="130"/>
      <c r="C312" s="130"/>
      <c r="D312" s="79">
        <f>SUM(D253+D257+D273+D279+D293+D270)</f>
        <v>1758391</v>
      </c>
      <c r="E312" s="79">
        <f>SUM(E253+E257+E273+E279+E293+E270+E266+E263)</f>
        <v>2393512</v>
      </c>
      <c r="F312" s="79">
        <f>SUM(F253+F257+F273+F279+F293+F270+F266+F263)</f>
        <v>2335386</v>
      </c>
      <c r="G312" s="93">
        <f>F312/E312*100</f>
        <v>97.57151833790681</v>
      </c>
    </row>
    <row r="313" spans="1:7" ht="13.5" thickBot="1">
      <c r="A313" s="159"/>
      <c r="B313" s="159"/>
      <c r="C313" s="159"/>
      <c r="D313" s="82"/>
      <c r="E313" s="82"/>
      <c r="F313" s="82"/>
      <c r="G313" s="83"/>
    </row>
    <row r="314" spans="1:7" ht="13.5" thickBot="1">
      <c r="A314" s="131" t="s">
        <v>121</v>
      </c>
      <c r="B314" s="132"/>
      <c r="C314" s="132"/>
      <c r="D314" s="73">
        <f>SUM(D251+D312)</f>
        <v>17779000</v>
      </c>
      <c r="E314" s="73">
        <f>SUM(E251+E312)</f>
        <v>16841767</v>
      </c>
      <c r="F314" s="74">
        <f>SUM(F251+F312)</f>
        <v>15793745</v>
      </c>
      <c r="G314" s="75">
        <f>F314/E314*100</f>
        <v>93.7772443948429</v>
      </c>
    </row>
    <row r="315" spans="1:7" ht="12.75">
      <c r="A315" s="167"/>
      <c r="B315" s="167"/>
      <c r="C315" s="167"/>
      <c r="D315" s="28"/>
      <c r="E315" s="28"/>
      <c r="F315" s="28"/>
      <c r="G315" s="36"/>
    </row>
    <row r="316" spans="1:7" ht="12.75">
      <c r="A316" s="161" t="s">
        <v>122</v>
      </c>
      <c r="B316" s="161"/>
      <c r="C316" s="161"/>
      <c r="D316" s="39"/>
      <c r="E316" s="39"/>
      <c r="F316" s="39"/>
      <c r="G316" s="38"/>
    </row>
    <row r="317" spans="1:7" ht="12.75">
      <c r="A317" s="161" t="s">
        <v>123</v>
      </c>
      <c r="B317" s="161"/>
      <c r="C317" s="161"/>
      <c r="D317" s="39">
        <f>SUMIF(C11:C307,"=a) wydatki bieżące",D11:D307)</f>
        <v>12079035</v>
      </c>
      <c r="E317" s="39">
        <f>SUMIF(C11:C310,"=a) wydatki bieżące",E11:E311)</f>
        <v>13850727</v>
      </c>
      <c r="F317" s="39">
        <f>SUMIF(C11:C310,"=a) wydatki bieżące",F11:F312)</f>
        <v>13496238</v>
      </c>
      <c r="G317" s="41">
        <f>F317/E317*100</f>
        <v>97.44064697831385</v>
      </c>
    </row>
    <row r="318" spans="1:7" ht="12.75">
      <c r="A318" s="161" t="s">
        <v>31</v>
      </c>
      <c r="B318" s="161"/>
      <c r="C318" s="161"/>
      <c r="D318" s="39"/>
      <c r="E318" s="39"/>
      <c r="F318" s="39"/>
      <c r="G318" s="38"/>
    </row>
    <row r="319" spans="1:7" ht="12.75">
      <c r="A319" s="128" t="s">
        <v>124</v>
      </c>
      <c r="B319" s="128"/>
      <c r="C319" s="128"/>
      <c r="D319" s="39">
        <f>SUMIF(C10:C312,"=wynagrodzenia i pochodne od wynagrodzeń",D10:D312)</f>
        <v>6048232</v>
      </c>
      <c r="E319" s="39">
        <f>SUMIF(C12:C312,"=wynagrodzenia i pochodne od wynagrodzeń",E12:E312)</f>
        <v>6066230</v>
      </c>
      <c r="F319" s="39">
        <f>SUMIF(C12:C312,"=wynagrodzenia i pochodne od wynagrodzeń",F12:F312)</f>
        <v>6026855</v>
      </c>
      <c r="G319" s="41">
        <f>F319/E319*100</f>
        <v>99.35091481859408</v>
      </c>
    </row>
    <row r="320" spans="1:7" ht="12.75">
      <c r="A320" s="138" t="s">
        <v>125</v>
      </c>
      <c r="B320" s="139"/>
      <c r="C320" s="140"/>
      <c r="D320" s="32">
        <v>40000</v>
      </c>
      <c r="E320" s="32">
        <v>40000</v>
      </c>
      <c r="F320" s="32">
        <v>29160</v>
      </c>
      <c r="G320" s="41">
        <f>F320/E320*100</f>
        <v>72.89999999999999</v>
      </c>
    </row>
    <row r="321" spans="1:7" ht="12.75">
      <c r="A321" s="141" t="s">
        <v>126</v>
      </c>
      <c r="B321" s="142"/>
      <c r="C321" s="143"/>
      <c r="D321" s="39">
        <f>SUMIF(C11:C307,"=dotacje z budżetu",D11:D307)</f>
        <v>1103000</v>
      </c>
      <c r="E321" s="39">
        <f>SUMIF(C11:C307,"=dotacje z budżetu",E11:E307)</f>
        <v>1237530</v>
      </c>
      <c r="F321" s="39">
        <f>SUMIF(C11:C307,"=dotacje z budżetu",F11:F307)</f>
        <v>1221171</v>
      </c>
      <c r="G321" s="41">
        <f>F321/E321*100</f>
        <v>98.67809265229934</v>
      </c>
    </row>
    <row r="322" spans="1:7" ht="12.75">
      <c r="A322" s="160" t="s">
        <v>82</v>
      </c>
      <c r="B322" s="144"/>
      <c r="C322" s="144"/>
      <c r="D322" s="39">
        <f>SUMIF(C11:C307,"=b) wydatki majątkowe",D11:D307)</f>
        <v>5699965</v>
      </c>
      <c r="E322" s="39">
        <f>SUMIF(C11:C307,"=b) wydatki majątkowe",E11:E307)</f>
        <v>2991040</v>
      </c>
      <c r="F322" s="39">
        <f>SUMIF(C11:C307,"=b) wydatki majątkowe",F11:F307)</f>
        <v>2297507</v>
      </c>
      <c r="G322" s="41">
        <f>F322/E322*100</f>
        <v>76.8129814378945</v>
      </c>
    </row>
    <row r="323" spans="1:7" ht="12.75">
      <c r="A323" s="154" t="s">
        <v>127</v>
      </c>
      <c r="B323" s="154"/>
      <c r="C323" s="154"/>
      <c r="D323" s="54"/>
      <c r="E323" s="54"/>
      <c r="F323" s="126"/>
      <c r="G323" s="54"/>
    </row>
    <row r="324" spans="1:7" ht="12.75">
      <c r="A324" s="154" t="s">
        <v>128</v>
      </c>
      <c r="B324" s="154"/>
      <c r="C324" s="154"/>
      <c r="D324" s="84">
        <v>553000</v>
      </c>
      <c r="E324" s="84">
        <v>553000</v>
      </c>
      <c r="F324" s="84">
        <v>453000</v>
      </c>
      <c r="G324" s="41">
        <f>F324/E324*100</f>
        <v>81.91681735985533</v>
      </c>
    </row>
    <row r="325" spans="1:7" ht="12.75">
      <c r="A325" s="154" t="s">
        <v>72</v>
      </c>
      <c r="B325" s="154"/>
      <c r="C325" s="154"/>
      <c r="D325" s="84">
        <f>SUM(D314+D324)</f>
        <v>18332000</v>
      </c>
      <c r="E325" s="84">
        <f>SUM(E314+E324)</f>
        <v>17394767</v>
      </c>
      <c r="F325" s="84">
        <f>SUM(F314+F324)</f>
        <v>16246745</v>
      </c>
      <c r="G325" s="41">
        <f>F325/E325*100</f>
        <v>93.40018753916048</v>
      </c>
    </row>
  </sheetData>
  <mergeCells count="121">
    <mergeCell ref="B217:B220"/>
    <mergeCell ref="B221:B226"/>
    <mergeCell ref="A201:A226"/>
    <mergeCell ref="B207:B209"/>
    <mergeCell ref="B213:B215"/>
    <mergeCell ref="B183:B187"/>
    <mergeCell ref="B108:B110"/>
    <mergeCell ref="A108:A110"/>
    <mergeCell ref="A112:A151"/>
    <mergeCell ref="B112:B117"/>
    <mergeCell ref="B127:B132"/>
    <mergeCell ref="B133:B136"/>
    <mergeCell ref="B137:B141"/>
    <mergeCell ref="B143:B145"/>
    <mergeCell ref="B146:B148"/>
    <mergeCell ref="D1:G1"/>
    <mergeCell ref="A279:A292"/>
    <mergeCell ref="B118:B121"/>
    <mergeCell ref="A97:A103"/>
    <mergeCell ref="B98:B103"/>
    <mergeCell ref="B274:B278"/>
    <mergeCell ref="A105:A106"/>
    <mergeCell ref="B105:B106"/>
    <mergeCell ref="B179:B181"/>
    <mergeCell ref="A9:A10"/>
    <mergeCell ref="B9:B10"/>
    <mergeCell ref="C9:C10"/>
    <mergeCell ref="D9:D10"/>
    <mergeCell ref="G9:G10"/>
    <mergeCell ref="E2:F2"/>
    <mergeCell ref="E9:E10"/>
    <mergeCell ref="F9:F10"/>
    <mergeCell ref="D3:F3"/>
    <mergeCell ref="A13:A21"/>
    <mergeCell ref="B13:B15"/>
    <mergeCell ref="B37:B39"/>
    <mergeCell ref="A23:A40"/>
    <mergeCell ref="B23:B26"/>
    <mergeCell ref="B27:B30"/>
    <mergeCell ref="B31:B36"/>
    <mergeCell ref="B16:B18"/>
    <mergeCell ref="B19:B21"/>
    <mergeCell ref="A42:A50"/>
    <mergeCell ref="B42:B46"/>
    <mergeCell ref="B47:B50"/>
    <mergeCell ref="A52:A57"/>
    <mergeCell ref="B55:B57"/>
    <mergeCell ref="B52:B54"/>
    <mergeCell ref="B64:B66"/>
    <mergeCell ref="B67:B72"/>
    <mergeCell ref="A81:A96"/>
    <mergeCell ref="B82:B86"/>
    <mergeCell ref="B92:B96"/>
    <mergeCell ref="B87:B91"/>
    <mergeCell ref="A59:A79"/>
    <mergeCell ref="B78:B79"/>
    <mergeCell ref="B59:B63"/>
    <mergeCell ref="B73:B77"/>
    <mergeCell ref="B149:B151"/>
    <mergeCell ref="B122:B126"/>
    <mergeCell ref="A153:A160"/>
    <mergeCell ref="B164:B166"/>
    <mergeCell ref="B155:B159"/>
    <mergeCell ref="A162:A181"/>
    <mergeCell ref="B162:B163"/>
    <mergeCell ref="B167:B169"/>
    <mergeCell ref="B170:B172"/>
    <mergeCell ref="B173:B177"/>
    <mergeCell ref="B188:B190"/>
    <mergeCell ref="A228:A241"/>
    <mergeCell ref="B228:B231"/>
    <mergeCell ref="B232:B236"/>
    <mergeCell ref="B237:B241"/>
    <mergeCell ref="B210:B212"/>
    <mergeCell ref="B194:B196"/>
    <mergeCell ref="B201:B203"/>
    <mergeCell ref="B204:B206"/>
    <mergeCell ref="A183:A196"/>
    <mergeCell ref="B243:B245"/>
    <mergeCell ref="A254:A256"/>
    <mergeCell ref="B254:B256"/>
    <mergeCell ref="A258:A262"/>
    <mergeCell ref="B246:B250"/>
    <mergeCell ref="A251:C251"/>
    <mergeCell ref="A252:G252"/>
    <mergeCell ref="A243:A250"/>
    <mergeCell ref="A274:A278"/>
    <mergeCell ref="B258:B262"/>
    <mergeCell ref="B264:B265"/>
    <mergeCell ref="A266:A268"/>
    <mergeCell ref="B267:B268"/>
    <mergeCell ref="A270:A272"/>
    <mergeCell ref="B271:B272"/>
    <mergeCell ref="A263:A265"/>
    <mergeCell ref="E279:E282"/>
    <mergeCell ref="F279:F282"/>
    <mergeCell ref="G279:G282"/>
    <mergeCell ref="B283:B287"/>
    <mergeCell ref="B288:B292"/>
    <mergeCell ref="B279:B282"/>
    <mergeCell ref="C279:C282"/>
    <mergeCell ref="D279:D282"/>
    <mergeCell ref="A294:A299"/>
    <mergeCell ref="B294:B299"/>
    <mergeCell ref="A300:A307"/>
    <mergeCell ref="B300:B304"/>
    <mergeCell ref="B305:B307"/>
    <mergeCell ref="A319:C319"/>
    <mergeCell ref="A312:C312"/>
    <mergeCell ref="A313:C313"/>
    <mergeCell ref="A314:C314"/>
    <mergeCell ref="A315:C315"/>
    <mergeCell ref="A316:C316"/>
    <mergeCell ref="A317:C317"/>
    <mergeCell ref="A318:C318"/>
    <mergeCell ref="A324:C324"/>
    <mergeCell ref="A325:C325"/>
    <mergeCell ref="A320:C320"/>
    <mergeCell ref="A321:C321"/>
    <mergeCell ref="A322:C322"/>
    <mergeCell ref="A323:C323"/>
  </mergeCells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2007-05-02T07:08:23Z</cp:lastPrinted>
  <dcterms:created xsi:type="dcterms:W3CDTF">2003-03-07T06:41:02Z</dcterms:created>
  <dcterms:modified xsi:type="dcterms:W3CDTF">2007-05-11T05:43:43Z</dcterms:modified>
  <cp:category/>
  <cp:version/>
  <cp:contentType/>
  <cp:contentStatus/>
</cp:coreProperties>
</file>