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<sst xmlns="http://schemas.openxmlformats.org/spreadsheetml/2006/main" count="339" uniqueCount="120">
  <si>
    <t>Dział</t>
  </si>
  <si>
    <t>Nazwa</t>
  </si>
  <si>
    <t>DOCHODY</t>
  </si>
  <si>
    <t>WYDATKI</t>
  </si>
  <si>
    <t>Plan po zmianach</t>
  </si>
  <si>
    <t>%</t>
  </si>
  <si>
    <t>Rolnictwo i łowiectwo</t>
  </si>
  <si>
    <t>Transport i łączność</t>
  </si>
  <si>
    <t>Gospodarka mieszkaniowa</t>
  </si>
  <si>
    <t>Działalność usługowa</t>
  </si>
  <si>
    <t>Administracja publiczna</t>
  </si>
  <si>
    <t>Bezpieczeństwo publiczne i ochrona przeciwpożarowa</t>
  </si>
  <si>
    <t xml:space="preserve">Dochody od osób prawnych, osób fizycznych i od innych jednostek nie posiadających osobowości prawnej </t>
  </si>
  <si>
    <t>Różne rozliczenia</t>
  </si>
  <si>
    <t>Oświata i wychowanie</t>
  </si>
  <si>
    <t>Ochrona zdrowia</t>
  </si>
  <si>
    <t>Edukacyjna opieka wychowawcza</t>
  </si>
  <si>
    <t>Gospodarka komunalna i ochrona środowiska</t>
  </si>
  <si>
    <t>Kultura i ochrona dziedzictwa narodowego</t>
  </si>
  <si>
    <t>Kultura fizyczna i sport</t>
  </si>
  <si>
    <t>ZADANIA ZLECONE</t>
  </si>
  <si>
    <t>Urzędy naczelnych organów władzy państwowej, kontroli i ochrony prawa oraz sądownictwa</t>
  </si>
  <si>
    <t>Razem zadania zlecone i powierzone</t>
  </si>
  <si>
    <t>BUDŻET OGÓŁEM</t>
  </si>
  <si>
    <t>Obsługa długu publicznego</t>
  </si>
  <si>
    <t>Razem budżet bez zadań zleconych i powierzonych</t>
  </si>
  <si>
    <t>010</t>
  </si>
  <si>
    <t xml:space="preserve">                                                                   </t>
  </si>
  <si>
    <t>w tym:</t>
  </si>
  <si>
    <t>SUMA BILANSOWA</t>
  </si>
  <si>
    <r>
      <t xml:space="preserve">                  </t>
    </r>
    <r>
      <rPr>
        <b/>
        <sz val="10"/>
        <rFont val="Arial"/>
        <family val="2"/>
      </rPr>
      <t>WYKONANIE WYDATKÓW W SZCZEGÓŁOWOŚCI DO ROZDZIAŁÓW</t>
    </r>
  </si>
  <si>
    <t>Rozdział</t>
  </si>
  <si>
    <t>a) wydatki bieżące</t>
  </si>
  <si>
    <t>01030</t>
  </si>
  <si>
    <t>Izby rolnicze</t>
  </si>
  <si>
    <t>01095</t>
  </si>
  <si>
    <t>Pozostała działalność</t>
  </si>
  <si>
    <t>Drogi publiczne gminne</t>
  </si>
  <si>
    <t>b) wydatki majątkowe</t>
  </si>
  <si>
    <t>Drogi wewnętrzne</t>
  </si>
  <si>
    <t>Zakłady gospodarki mieszkaniowej</t>
  </si>
  <si>
    <t>Gospodarka gruntami i nieruchomościami</t>
  </si>
  <si>
    <t>Opracowania geodezyjne i kartograficzne</t>
  </si>
  <si>
    <t>Cmentarze</t>
  </si>
  <si>
    <t>Urzędy wojewódzkie</t>
  </si>
  <si>
    <t>wynagrodzenia i pochodne od wynagrodzeń</t>
  </si>
  <si>
    <t>Rady gmin</t>
  </si>
  <si>
    <t>Urzędy gmin</t>
  </si>
  <si>
    <t>Obrona cywilna</t>
  </si>
  <si>
    <t>Ochotnicze straże pożarne</t>
  </si>
  <si>
    <t>Obsługa papierów wartościowych kredutów i pożyczek j.s.t.</t>
  </si>
  <si>
    <t>Rezerwy ogólne i celowe</t>
  </si>
  <si>
    <t>Szkoły podstawowe</t>
  </si>
  <si>
    <t>Gimnazja</t>
  </si>
  <si>
    <t>Dowożenie uczniów do szkół</t>
  </si>
  <si>
    <t>Zespoły ekonomiczno-administracyjne szkół</t>
  </si>
  <si>
    <t>Dokształcanie i doskonalenie nauczycieli</t>
  </si>
  <si>
    <t>Przeciwdziałanie alkoholizmowi</t>
  </si>
  <si>
    <t>Zasiłki i pomoc w naturze oraz składki na ubezpieczenia społeczne</t>
  </si>
  <si>
    <t>Dodatki mieszkaniowe</t>
  </si>
  <si>
    <t>Ośrodki pomocy Społecznej</t>
  </si>
  <si>
    <t>Świetlice szkolne</t>
  </si>
  <si>
    <t>Gospodarka ściekowa i ochrona wód</t>
  </si>
  <si>
    <t>Gospodarka odpadami</t>
  </si>
  <si>
    <t>Oczyszczanie miasta i wsi</t>
  </si>
  <si>
    <t>Utrzymanie zieleni w miastach i gminach</t>
  </si>
  <si>
    <t>Oświetlenie ulic, placów i dróg</t>
  </si>
  <si>
    <t>Domy i ośrodki kultury, świetlice i kluby</t>
  </si>
  <si>
    <t>Biblioteki</t>
  </si>
  <si>
    <t>Zadania w zakresie kultury fizycznej i sportu</t>
  </si>
  <si>
    <t>dotacje z budżetu</t>
  </si>
  <si>
    <t>Wydatki ogółem bez zadań zleconych i powierzonych</t>
  </si>
  <si>
    <t>Zadania powierzone</t>
  </si>
  <si>
    <t>Zadania zlecone</t>
  </si>
  <si>
    <t xml:space="preserve">Urzędy naczelnych organów władzy państwowej, kontroli i ochrony prawa </t>
  </si>
  <si>
    <t>Budżet ogółem</t>
  </si>
  <si>
    <t>W tym:</t>
  </si>
  <si>
    <r>
      <t>a</t>
    </r>
    <r>
      <rPr>
        <sz val="10"/>
        <rFont val="Arial"/>
        <family val="2"/>
      </rPr>
      <t xml:space="preserve">) </t>
    </r>
    <r>
      <rPr>
        <b/>
        <sz val="10"/>
        <rFont val="Arial"/>
        <family val="2"/>
      </rPr>
      <t>wydatki bieżące</t>
    </r>
  </si>
  <si>
    <r>
      <t xml:space="preserve"> </t>
    </r>
    <r>
      <rPr>
        <b/>
        <sz val="10"/>
        <rFont val="Arial"/>
        <family val="2"/>
      </rPr>
      <t>wynagrodzenia i pochodne od wynagrodzeń</t>
    </r>
  </si>
  <si>
    <t xml:space="preserve">      - obsługa długu</t>
  </si>
  <si>
    <t xml:space="preserve">- dotacje </t>
  </si>
  <si>
    <t>ROZCHODY</t>
  </si>
  <si>
    <t xml:space="preserve">Spłata kredytu </t>
  </si>
  <si>
    <t>Pomoc społeczna</t>
  </si>
  <si>
    <t>Pobór podatków, opłat i niepod.należności budżetowych</t>
  </si>
  <si>
    <t>Promocja jednostek sam.teyt.</t>
  </si>
  <si>
    <t>Pomoc materialna dla uczniów</t>
  </si>
  <si>
    <t>w tym :</t>
  </si>
  <si>
    <t>Przedszkola</t>
  </si>
  <si>
    <t>Oddziały przedszkolne przy szkołach podstawowych</t>
  </si>
  <si>
    <t>Obiekty sportowe</t>
  </si>
  <si>
    <t>Dochody od osób prawnych, osób fizycznych i innych jednostek nieposiadających osobowości prawnej oraz wydatki związane z ich poborem</t>
  </si>
  <si>
    <t>Świadczenia rodzinne, zaliczka alimentacyjna oraz skladki na ubezpieczenia emerytalne i rentowe z ub.społ.</t>
  </si>
  <si>
    <t>Składki na ubezpieczenia zdrowotne opłacane za osoby pobierające niektóre świadczenia z pomocy społecznej oraz niektóre świadczenia rodzinne</t>
  </si>
  <si>
    <t>ZADANIA ZLECONE I REALIZOWANE NA PODSTAWIE POROZUMIEŃ</t>
  </si>
  <si>
    <t>POROZUMIENIA</t>
  </si>
  <si>
    <t>Razem zadania zlecone i realizowane na podst. porozumień</t>
  </si>
  <si>
    <t>Wykonanie za II Kw 2007 rok</t>
  </si>
  <si>
    <t>Zwalczanie narkomanii</t>
  </si>
  <si>
    <t>Budżet wg uchwały budżetowej na 2007 rok</t>
  </si>
  <si>
    <t>Wykonanie za 2007 rok</t>
  </si>
  <si>
    <t>Budżet w/g uchwały budżetowej na           2003 rok.</t>
  </si>
  <si>
    <t>Budżet po zmianach</t>
  </si>
  <si>
    <t>Budżet wg uchwały budżetowej na 2007rok</t>
  </si>
  <si>
    <t>400</t>
  </si>
  <si>
    <t>40002</t>
  </si>
  <si>
    <t>Prace geodezyjne i kartograficzne</t>
  </si>
  <si>
    <t xml:space="preserve">Wytwarzanie i zaopatrywanie w energię elektryczną, gaz i wodę </t>
  </si>
  <si>
    <t>Dostarczanie wody</t>
  </si>
  <si>
    <t>40003</t>
  </si>
  <si>
    <t>Komendy wojewódzkie</t>
  </si>
  <si>
    <t xml:space="preserve">                                                                   ZA ROK 2008 </t>
  </si>
  <si>
    <t>Dostarczanie energii elektryczne</t>
  </si>
  <si>
    <t>Stołówki szkolne</t>
  </si>
  <si>
    <t>Usuwanie skutków klęsk żywiołowych</t>
  </si>
  <si>
    <t>Ochrona zabytków i ochrona nad zabytkami</t>
  </si>
  <si>
    <t>Drogi publiczne wojewódzkie</t>
  </si>
  <si>
    <t>WYKONANIE BUDŻETU ZA  2008 ROK WG DZIAŁÓW</t>
  </si>
  <si>
    <t>Infrastruktura telekomunikacyjna</t>
  </si>
  <si>
    <t>Załącznik Nr 2 do Uchwały Nr XXXI-198 Rady Miasta i Gminy w Pilicy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</si>
</sst>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  <numFmt numFmtId="167" formatCode="#,##0.0"/>
  </numFmts>
  <fonts count="8">
    <font>
      <sz val="10"/>
      <name val="Arial"/>
      <family val="0"/>
    </font>
    <font>
      <b/>
      <sz val="10"/>
      <name val="Arial"/>
      <family val="2"/>
    </font>
    <font>
      <u val="double"/>
      <sz val="10"/>
      <name val="Arial"/>
      <family val="0"/>
    </font>
    <font>
      <b/>
      <sz val="10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wrapText="1"/>
    </xf>
    <xf numFmtId="165" fontId="0" fillId="0" borderId="1" xfId="15" applyNumberFormat="1" applyBorder="1" applyAlignment="1">
      <alignment horizontal="center" vertical="center"/>
    </xf>
    <xf numFmtId="165" fontId="0" fillId="0" borderId="1" xfId="15" applyNumberFormat="1" applyBorder="1" applyAlignment="1">
      <alignment vertical="center"/>
    </xf>
    <xf numFmtId="165" fontId="1" fillId="0" borderId="1" xfId="15" applyNumberFormat="1" applyFont="1" applyBorder="1" applyAlignment="1">
      <alignment horizontal="center" vertical="center"/>
    </xf>
    <xf numFmtId="164" fontId="0" fillId="0" borderId="1" xfId="15" applyNumberForma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4" fontId="1" fillId="0" borderId="1" xfId="15" applyNumberFormat="1" applyFont="1" applyBorder="1" applyAlignment="1">
      <alignment vertical="center"/>
    </xf>
    <xf numFmtId="165" fontId="1" fillId="0" borderId="1" xfId="15" applyNumberFormat="1" applyFont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/>
    </xf>
    <xf numFmtId="165" fontId="0" fillId="0" borderId="3" xfId="15" applyNumberFormat="1" applyBorder="1" applyAlignment="1">
      <alignment horizontal="center" vertical="center"/>
    </xf>
    <xf numFmtId="164" fontId="0" fillId="0" borderId="3" xfId="15" applyNumberForma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5" fontId="1" fillId="0" borderId="3" xfId="15" applyNumberFormat="1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165" fontId="0" fillId="0" borderId="1" xfId="15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5" fontId="1" fillId="0" borderId="1" xfId="15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165" fontId="0" fillId="0" borderId="1" xfId="15" applyNumberFormat="1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1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5" fontId="4" fillId="0" borderId="1" xfId="15" applyNumberFormat="1" applyFont="1" applyBorder="1" applyAlignment="1">
      <alignment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165" fontId="1" fillId="0" borderId="1" xfId="15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7" xfId="0" applyFont="1" applyBorder="1" applyAlignment="1">
      <alignment vertical="center" wrapText="1"/>
    </xf>
    <xf numFmtId="165" fontId="1" fillId="0" borderId="1" xfId="15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165" fontId="0" fillId="0" borderId="5" xfId="15" applyNumberFormat="1" applyFont="1" applyBorder="1" applyAlignment="1">
      <alignment vertical="center" wrapText="1"/>
    </xf>
    <xf numFmtId="165" fontId="1" fillId="0" borderId="8" xfId="15" applyNumberFormat="1" applyFont="1" applyBorder="1" applyAlignment="1">
      <alignment horizontal="center" vertical="center" wrapText="1"/>
    </xf>
    <xf numFmtId="166" fontId="1" fillId="0" borderId="9" xfId="0" applyNumberFormat="1" applyFont="1" applyBorder="1" applyAlignment="1">
      <alignment horizontal="center" vertical="center" wrapText="1"/>
    </xf>
    <xf numFmtId="165" fontId="4" fillId="0" borderId="1" xfId="15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vertical="top" wrapText="1"/>
    </xf>
    <xf numFmtId="165" fontId="1" fillId="0" borderId="10" xfId="15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wrapText="1"/>
    </xf>
    <xf numFmtId="165" fontId="1" fillId="0" borderId="6" xfId="15" applyNumberFormat="1" applyFont="1" applyBorder="1" applyAlignment="1">
      <alignment horizontal="center" vertical="top" wrapText="1"/>
    </xf>
    <xf numFmtId="166" fontId="1" fillId="0" borderId="6" xfId="0" applyNumberFormat="1" applyFont="1" applyBorder="1" applyAlignment="1">
      <alignment horizontal="center" vertical="center" wrapText="1"/>
    </xf>
    <xf numFmtId="165" fontId="1" fillId="0" borderId="1" xfId="15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" fillId="0" borderId="6" xfId="0" applyFont="1" applyBorder="1" applyAlignment="1">
      <alignment horizontal="center" vertical="top" wrapText="1"/>
    </xf>
    <xf numFmtId="165" fontId="4" fillId="0" borderId="3" xfId="15" applyNumberFormat="1" applyFont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5" fontId="0" fillId="0" borderId="3" xfId="15" applyNumberFormat="1" applyFont="1" applyBorder="1" applyAlignment="1">
      <alignment horizontal="center" vertical="center" wrapText="1"/>
    </xf>
    <xf numFmtId="165" fontId="5" fillId="0" borderId="1" xfId="15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165" fontId="0" fillId="0" borderId="11" xfId="15" applyNumberFormat="1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top" wrapText="1"/>
    </xf>
    <xf numFmtId="166" fontId="0" fillId="0" borderId="3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1" fillId="0" borderId="12" xfId="0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wrapText="1"/>
    </xf>
    <xf numFmtId="165" fontId="1" fillId="0" borderId="1" xfId="15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165" fontId="4" fillId="0" borderId="1" xfId="15" applyNumberFormat="1" applyFont="1" applyBorder="1" applyAlignment="1">
      <alignment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165" fontId="0" fillId="0" borderId="1" xfId="15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166" fontId="0" fillId="0" borderId="1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center" wrapText="1"/>
    </xf>
    <xf numFmtId="165" fontId="0" fillId="0" borderId="0" xfId="15" applyNumberFormat="1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165" fontId="5" fillId="0" borderId="2" xfId="15" applyNumberFormat="1" applyFont="1" applyBorder="1" applyAlignment="1">
      <alignment horizontal="center" vertical="center" wrapText="1"/>
    </xf>
    <xf numFmtId="165" fontId="0" fillId="0" borderId="2" xfId="15" applyNumberFormat="1" applyFont="1" applyBorder="1" applyAlignment="1">
      <alignment horizontal="center" vertical="center" wrapText="1"/>
    </xf>
    <xf numFmtId="166" fontId="0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165" fontId="1" fillId="0" borderId="16" xfId="15" applyNumberFormat="1" applyFont="1" applyBorder="1" applyAlignment="1">
      <alignment horizontal="center" vertical="center" wrapText="1"/>
    </xf>
    <xf numFmtId="165" fontId="1" fillId="0" borderId="6" xfId="15" applyNumberFormat="1" applyFont="1" applyBorder="1" applyAlignment="1">
      <alignment horizontal="center" vertical="center" wrapText="1"/>
    </xf>
    <xf numFmtId="165" fontId="1" fillId="0" borderId="10" xfId="15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tabSelected="1" workbookViewId="0" topLeftCell="A6">
      <selection activeCell="B34" sqref="B34"/>
    </sheetView>
  </sheetViews>
  <sheetFormatPr defaultColWidth="9.140625" defaultRowHeight="12.75"/>
  <cols>
    <col min="2" max="2" width="24.421875" style="0" customWidth="1"/>
    <col min="3" max="3" width="13.8515625" style="0" customWidth="1"/>
    <col min="4" max="4" width="14.140625" style="0" customWidth="1"/>
    <col min="5" max="5" width="13.57421875" style="0" customWidth="1"/>
    <col min="6" max="6" width="9.00390625" style="0" customWidth="1"/>
    <col min="7" max="7" width="13.57421875" style="0" customWidth="1"/>
    <col min="8" max="9" width="13.140625" style="0" customWidth="1"/>
  </cols>
  <sheetData>
    <row r="2" spans="5:11" ht="12.75" customHeight="1">
      <c r="E2" s="1"/>
      <c r="F2" s="1"/>
      <c r="G2" s="125" t="s">
        <v>119</v>
      </c>
      <c r="H2" s="125"/>
      <c r="I2" s="125"/>
      <c r="J2" s="1"/>
      <c r="K2" s="1"/>
    </row>
    <row r="3" spans="5:11" ht="12.75">
      <c r="E3" s="1"/>
      <c r="F3" s="1"/>
      <c r="G3" s="125"/>
      <c r="H3" s="125"/>
      <c r="I3" s="125"/>
      <c r="J3" s="1"/>
      <c r="K3" s="1"/>
    </row>
    <row r="5" spans="3:7" ht="12.75">
      <c r="C5" s="15"/>
      <c r="D5" s="15"/>
      <c r="E5" s="15" t="s">
        <v>117</v>
      </c>
      <c r="F5" s="15"/>
      <c r="G5" s="15"/>
    </row>
    <row r="6" spans="1:10" ht="12.75">
      <c r="A6" s="14"/>
      <c r="B6" s="14"/>
      <c r="C6" s="124" t="s">
        <v>2</v>
      </c>
      <c r="D6" s="124"/>
      <c r="E6" s="124"/>
      <c r="F6" s="124"/>
      <c r="G6" s="124" t="s">
        <v>3</v>
      </c>
      <c r="H6" s="124"/>
      <c r="I6" s="124"/>
      <c r="J6" s="124"/>
    </row>
    <row r="7" spans="1:10" ht="12.75">
      <c r="A7" s="126" t="s">
        <v>0</v>
      </c>
      <c r="B7" s="126" t="s">
        <v>1</v>
      </c>
      <c r="C7" s="127" t="s">
        <v>103</v>
      </c>
      <c r="D7" s="127" t="s">
        <v>4</v>
      </c>
      <c r="E7" s="127" t="s">
        <v>100</v>
      </c>
      <c r="F7" s="128" t="s">
        <v>5</v>
      </c>
      <c r="G7" s="127" t="s">
        <v>99</v>
      </c>
      <c r="H7" s="127" t="s">
        <v>4</v>
      </c>
      <c r="I7" s="127" t="s">
        <v>100</v>
      </c>
      <c r="J7" s="128" t="s">
        <v>5</v>
      </c>
    </row>
    <row r="8" spans="1:10" ht="12.75">
      <c r="A8" s="126"/>
      <c r="B8" s="126"/>
      <c r="C8" s="127"/>
      <c r="D8" s="127"/>
      <c r="E8" s="127"/>
      <c r="F8" s="128"/>
      <c r="G8" s="127"/>
      <c r="H8" s="127"/>
      <c r="I8" s="127"/>
      <c r="J8" s="128"/>
    </row>
    <row r="9" spans="1:10" ht="25.5" customHeight="1">
      <c r="A9" s="126"/>
      <c r="B9" s="126"/>
      <c r="C9" s="127"/>
      <c r="D9" s="127"/>
      <c r="E9" s="127"/>
      <c r="F9" s="128"/>
      <c r="G9" s="127"/>
      <c r="H9" s="127"/>
      <c r="I9" s="127"/>
      <c r="J9" s="128"/>
    </row>
    <row r="10" spans="1:10" ht="13.5" customHeight="1" thickBot="1">
      <c r="A10" s="20">
        <v>1</v>
      </c>
      <c r="B10" s="20">
        <v>2</v>
      </c>
      <c r="C10" s="21">
        <v>3</v>
      </c>
      <c r="D10" s="21">
        <v>4</v>
      </c>
      <c r="E10" s="21">
        <v>5</v>
      </c>
      <c r="F10" s="22">
        <v>6</v>
      </c>
      <c r="G10" s="21">
        <v>7</v>
      </c>
      <c r="H10" s="21">
        <v>8</v>
      </c>
      <c r="I10" s="21">
        <v>9</v>
      </c>
      <c r="J10" s="22">
        <v>10</v>
      </c>
    </row>
    <row r="11" spans="1:10" ht="13.5" thickTop="1">
      <c r="A11" s="16" t="s">
        <v>26</v>
      </c>
      <c r="B11" s="17" t="s">
        <v>6</v>
      </c>
      <c r="C11" s="18">
        <v>1200</v>
      </c>
      <c r="D11" s="18">
        <v>39513</v>
      </c>
      <c r="E11" s="18">
        <v>41894</v>
      </c>
      <c r="F11" s="10">
        <f aca="true" t="shared" si="0" ref="F11:F28">E11/D11*100</f>
        <v>106.02586490522106</v>
      </c>
      <c r="G11" s="18">
        <v>10200</v>
      </c>
      <c r="H11" s="18">
        <f>Arkusz3!E12</f>
        <v>107917</v>
      </c>
      <c r="I11" s="18">
        <f>Arkusz3!F12</f>
        <v>106604</v>
      </c>
      <c r="J11" s="19">
        <f aca="true" t="shared" si="1" ref="J11:J28">I11/H11*100</f>
        <v>98.78332422139236</v>
      </c>
    </row>
    <row r="12" spans="1:10" ht="38.25">
      <c r="A12" s="16" t="s">
        <v>104</v>
      </c>
      <c r="B12" s="87" t="s">
        <v>107</v>
      </c>
      <c r="C12" s="18"/>
      <c r="D12" s="18"/>
      <c r="E12" s="18"/>
      <c r="F12" s="10"/>
      <c r="G12" s="18">
        <v>485000</v>
      </c>
      <c r="H12" s="18">
        <f>Arkusz3!E19</f>
        <v>485000</v>
      </c>
      <c r="I12" s="18">
        <f>Arkusz3!F19</f>
        <v>141967</v>
      </c>
      <c r="J12" s="19">
        <f t="shared" si="1"/>
        <v>29.27154639175258</v>
      </c>
    </row>
    <row r="13" spans="1:10" ht="12.75">
      <c r="A13" s="3">
        <v>600</v>
      </c>
      <c r="B13" s="2" t="s">
        <v>7</v>
      </c>
      <c r="C13" s="7">
        <v>930000</v>
      </c>
      <c r="D13" s="7">
        <v>97050</v>
      </c>
      <c r="E13" s="7">
        <v>300</v>
      </c>
      <c r="F13" s="10">
        <f t="shared" si="0"/>
        <v>0.3091190108191654</v>
      </c>
      <c r="G13" s="7">
        <v>1756800</v>
      </c>
      <c r="H13" s="7">
        <f>Arkusz3!E24</f>
        <v>685850</v>
      </c>
      <c r="I13" s="7">
        <f>Arkusz3!F24</f>
        <v>425962</v>
      </c>
      <c r="J13" s="10">
        <f t="shared" si="1"/>
        <v>62.1071662900051</v>
      </c>
    </row>
    <row r="14" spans="1:10" ht="12.75">
      <c r="A14" s="3">
        <v>700</v>
      </c>
      <c r="B14" s="2" t="s">
        <v>8</v>
      </c>
      <c r="C14" s="7">
        <v>80500</v>
      </c>
      <c r="D14" s="7">
        <v>166700</v>
      </c>
      <c r="E14" s="7">
        <v>384936</v>
      </c>
      <c r="F14" s="10">
        <f t="shared" si="0"/>
        <v>230.91541691661666</v>
      </c>
      <c r="G14" s="7">
        <v>255000</v>
      </c>
      <c r="H14" s="7">
        <f>Arkusz3!E37</f>
        <v>209000</v>
      </c>
      <c r="I14" s="7">
        <f>Arkusz3!F37</f>
        <v>207668</v>
      </c>
      <c r="J14" s="10">
        <f t="shared" si="1"/>
        <v>99.36267942583731</v>
      </c>
    </row>
    <row r="15" spans="1:10" ht="12.75">
      <c r="A15" s="3">
        <v>710</v>
      </c>
      <c r="B15" s="2" t="s">
        <v>9</v>
      </c>
      <c r="C15" s="7"/>
      <c r="D15" s="7"/>
      <c r="E15" s="7"/>
      <c r="F15" s="10"/>
      <c r="G15" s="7">
        <v>156000</v>
      </c>
      <c r="H15" s="7">
        <f>Arkusz3!E49</f>
        <v>236000</v>
      </c>
      <c r="I15" s="7">
        <f>Arkusz3!F49</f>
        <v>177528</v>
      </c>
      <c r="J15" s="10">
        <f t="shared" si="1"/>
        <v>75.22372881355932</v>
      </c>
    </row>
    <row r="16" spans="1:10" ht="12.75">
      <c r="A16" s="3">
        <v>750</v>
      </c>
      <c r="B16" s="2" t="s">
        <v>10</v>
      </c>
      <c r="C16" s="7">
        <v>9400</v>
      </c>
      <c r="D16" s="7">
        <v>10900</v>
      </c>
      <c r="E16" s="7">
        <v>17807</v>
      </c>
      <c r="F16" s="10">
        <f t="shared" si="0"/>
        <v>163.36697247706422</v>
      </c>
      <c r="G16" s="7">
        <v>1962038</v>
      </c>
      <c r="H16" s="7">
        <f>Arkusz3!E54</f>
        <v>2141203</v>
      </c>
      <c r="I16" s="7">
        <f>Arkusz3!F54</f>
        <v>2100127</v>
      </c>
      <c r="J16" s="10">
        <f t="shared" si="1"/>
        <v>98.08163915331708</v>
      </c>
    </row>
    <row r="17" spans="1:10" ht="25.5">
      <c r="A17" s="3">
        <v>754</v>
      </c>
      <c r="B17" s="6" t="s">
        <v>11</v>
      </c>
      <c r="C17" s="7"/>
      <c r="D17" s="7">
        <v>0</v>
      </c>
      <c r="E17" s="7"/>
      <c r="F17" s="10"/>
      <c r="G17" s="7">
        <v>279495</v>
      </c>
      <c r="H17" s="7">
        <f>Arkusz3!E74</f>
        <v>388295</v>
      </c>
      <c r="I17" s="7">
        <f>Arkusz3!F74</f>
        <v>367187</v>
      </c>
      <c r="J17" s="10">
        <f t="shared" si="1"/>
        <v>94.56392691124017</v>
      </c>
    </row>
    <row r="18" spans="1:10" ht="54.75" customHeight="1">
      <c r="A18" s="3">
        <v>756</v>
      </c>
      <c r="B18" s="6" t="s">
        <v>12</v>
      </c>
      <c r="C18" s="7">
        <v>6422983</v>
      </c>
      <c r="D18" s="7">
        <v>6422983</v>
      </c>
      <c r="E18" s="7">
        <v>6609885</v>
      </c>
      <c r="F18" s="10">
        <f t="shared" si="0"/>
        <v>102.90989404767224</v>
      </c>
      <c r="G18" s="7">
        <v>103000</v>
      </c>
      <c r="H18" s="7">
        <f>Arkusz3!E87</f>
        <v>127958</v>
      </c>
      <c r="I18" s="7">
        <f>Arkusz3!F87</f>
        <v>125281</v>
      </c>
      <c r="J18" s="10">
        <f t="shared" si="1"/>
        <v>97.90790728207693</v>
      </c>
    </row>
    <row r="19" spans="1:10" ht="15.75" customHeight="1">
      <c r="A19" s="3">
        <v>757</v>
      </c>
      <c r="B19" s="6" t="s">
        <v>24</v>
      </c>
      <c r="C19" s="7">
        <v>0</v>
      </c>
      <c r="D19" s="7">
        <v>0</v>
      </c>
      <c r="E19" s="7">
        <v>0</v>
      </c>
      <c r="F19" s="10"/>
      <c r="G19" s="7">
        <v>45000</v>
      </c>
      <c r="H19" s="7">
        <f>Arkusz3!E93</f>
        <v>45000</v>
      </c>
      <c r="I19" s="7">
        <f>Arkusz3!F93</f>
        <v>38690</v>
      </c>
      <c r="J19" s="10">
        <f t="shared" si="1"/>
        <v>85.97777777777777</v>
      </c>
    </row>
    <row r="20" spans="1:10" ht="12.75">
      <c r="A20" s="3">
        <v>758</v>
      </c>
      <c r="B20" s="2" t="s">
        <v>13</v>
      </c>
      <c r="C20" s="7">
        <v>8135069</v>
      </c>
      <c r="D20" s="7">
        <v>8311096</v>
      </c>
      <c r="E20" s="7">
        <v>8311096</v>
      </c>
      <c r="F20" s="10">
        <f t="shared" si="0"/>
        <v>100</v>
      </c>
      <c r="G20" s="7">
        <v>160000</v>
      </c>
      <c r="H20" s="7">
        <f>Arkusz3!E96</f>
        <v>4200</v>
      </c>
      <c r="I20" s="7">
        <f>Arkusz3!F96</f>
        <v>0</v>
      </c>
      <c r="J20" s="10"/>
    </row>
    <row r="21" spans="1:10" ht="12.75">
      <c r="A21" s="3">
        <v>801</v>
      </c>
      <c r="B21" s="2" t="s">
        <v>14</v>
      </c>
      <c r="C21" s="7">
        <v>185000</v>
      </c>
      <c r="D21" s="7">
        <v>477524</v>
      </c>
      <c r="E21" s="7">
        <v>423396</v>
      </c>
      <c r="F21" s="10">
        <f t="shared" si="0"/>
        <v>88.66486291788476</v>
      </c>
      <c r="G21" s="7">
        <v>8416580</v>
      </c>
      <c r="H21" s="7">
        <f>Arkusz3!E99</f>
        <v>9384205</v>
      </c>
      <c r="I21" s="7">
        <f>Arkusz3!F99</f>
        <v>8849856</v>
      </c>
      <c r="J21" s="10">
        <f t="shared" si="1"/>
        <v>94.30586821153204</v>
      </c>
    </row>
    <row r="22" spans="1:10" ht="12.75">
      <c r="A22" s="3">
        <v>851</v>
      </c>
      <c r="B22" s="2" t="s">
        <v>15</v>
      </c>
      <c r="C22" s="7">
        <v>0</v>
      </c>
      <c r="D22" s="7"/>
      <c r="E22" s="7">
        <v>0</v>
      </c>
      <c r="F22" s="10">
        <v>0</v>
      </c>
      <c r="G22" s="7">
        <v>142000</v>
      </c>
      <c r="H22" s="7">
        <f>Arkusz3!E137</f>
        <v>142000</v>
      </c>
      <c r="I22" s="7">
        <f>Arkusz3!F137</f>
        <v>103976</v>
      </c>
      <c r="J22" s="10">
        <f t="shared" si="1"/>
        <v>73.2225352112676</v>
      </c>
    </row>
    <row r="23" spans="1:10" ht="12.75">
      <c r="A23" s="3">
        <v>852</v>
      </c>
      <c r="B23" s="2" t="s">
        <v>83</v>
      </c>
      <c r="C23" s="7">
        <v>159617</v>
      </c>
      <c r="D23" s="7">
        <v>243603</v>
      </c>
      <c r="E23" s="7">
        <v>215352</v>
      </c>
      <c r="F23" s="10">
        <f t="shared" si="0"/>
        <v>88.40285218162339</v>
      </c>
      <c r="G23" s="7">
        <v>594046</v>
      </c>
      <c r="H23" s="7">
        <f>Arkusz3!E145</f>
        <v>695032</v>
      </c>
      <c r="I23" s="7">
        <f>Arkusz3!F145</f>
        <v>614080</v>
      </c>
      <c r="J23" s="10">
        <f t="shared" si="1"/>
        <v>88.35276649132702</v>
      </c>
    </row>
    <row r="24" spans="1:10" ht="25.5">
      <c r="A24" s="3">
        <v>854</v>
      </c>
      <c r="B24" s="6" t="s">
        <v>16</v>
      </c>
      <c r="C24" s="7">
        <v>0</v>
      </c>
      <c r="D24" s="7">
        <v>259945</v>
      </c>
      <c r="E24" s="7">
        <v>258818</v>
      </c>
      <c r="F24" s="10">
        <f t="shared" si="0"/>
        <v>99.56644674835061</v>
      </c>
      <c r="G24" s="7">
        <v>252710</v>
      </c>
      <c r="H24" s="7">
        <f>Arkusz3!E162</f>
        <v>475425</v>
      </c>
      <c r="I24" s="7">
        <f>Arkusz3!F162</f>
        <v>458841.83</v>
      </c>
      <c r="J24" s="10">
        <f t="shared" si="1"/>
        <v>96.511927223011</v>
      </c>
    </row>
    <row r="25" spans="1:10" ht="25.5">
      <c r="A25" s="3">
        <v>900</v>
      </c>
      <c r="B25" s="6" t="s">
        <v>17</v>
      </c>
      <c r="C25" s="7">
        <v>4010000</v>
      </c>
      <c r="D25" s="7">
        <v>450736</v>
      </c>
      <c r="E25" s="7"/>
      <c r="F25" s="10"/>
      <c r="G25" s="7">
        <v>5285000</v>
      </c>
      <c r="H25" s="7">
        <f>Arkusz3!E179</f>
        <v>1451076</v>
      </c>
      <c r="I25" s="7">
        <f>Arkusz3!F179</f>
        <v>985460</v>
      </c>
      <c r="J25" s="10">
        <f t="shared" si="1"/>
        <v>67.9123629637593</v>
      </c>
    </row>
    <row r="26" spans="1:10" ht="25.5">
      <c r="A26" s="3">
        <v>921</v>
      </c>
      <c r="B26" s="6" t="s">
        <v>18</v>
      </c>
      <c r="C26" s="7">
        <v>0</v>
      </c>
      <c r="D26" s="7"/>
      <c r="E26" s="7"/>
      <c r="F26" s="10"/>
      <c r="G26" s="7">
        <v>427900</v>
      </c>
      <c r="H26" s="7">
        <f>Arkusz3!E200</f>
        <v>476952</v>
      </c>
      <c r="I26" s="7">
        <f>Arkusz3!F200</f>
        <v>471521</v>
      </c>
      <c r="J26" s="10">
        <f t="shared" si="1"/>
        <v>98.86131099146245</v>
      </c>
    </row>
    <row r="27" spans="1:10" ht="12.75">
      <c r="A27" s="3">
        <v>926</v>
      </c>
      <c r="B27" s="6" t="s">
        <v>19</v>
      </c>
      <c r="C27" s="7">
        <v>2357000</v>
      </c>
      <c r="D27" s="7">
        <v>672362</v>
      </c>
      <c r="E27" s="7">
        <v>672141</v>
      </c>
      <c r="F27" s="10"/>
      <c r="G27" s="7">
        <v>2860000</v>
      </c>
      <c r="H27" s="7">
        <f>Arkusz3!E220</f>
        <v>640386</v>
      </c>
      <c r="I27" s="7">
        <f>Arkusz3!F220</f>
        <v>200685</v>
      </c>
      <c r="J27" s="10">
        <f t="shared" si="1"/>
        <v>31.338130440078327</v>
      </c>
    </row>
    <row r="28" spans="1:10" ht="28.5" customHeight="1">
      <c r="A28" s="127" t="s">
        <v>25</v>
      </c>
      <c r="B28" s="127"/>
      <c r="C28" s="9">
        <f>SUM(C11:C27)</f>
        <v>22290769</v>
      </c>
      <c r="D28" s="9">
        <f>SUM(D11:D27)</f>
        <v>17152412</v>
      </c>
      <c r="E28" s="9">
        <f>SUM(E11:E27)</f>
        <v>16935625</v>
      </c>
      <c r="F28" s="12">
        <f t="shared" si="0"/>
        <v>98.73611361480823</v>
      </c>
      <c r="G28" s="9">
        <f>SUM(G11:G27)</f>
        <v>23190769</v>
      </c>
      <c r="H28" s="9">
        <f>SUM(H11:H27)</f>
        <v>17695499</v>
      </c>
      <c r="I28" s="9">
        <f>SUM(I11:I27)</f>
        <v>15375433.83</v>
      </c>
      <c r="J28" s="12">
        <f t="shared" si="1"/>
        <v>86.88895311740008</v>
      </c>
    </row>
    <row r="29" spans="1:10" ht="12.75">
      <c r="A29" s="126" t="s">
        <v>94</v>
      </c>
      <c r="B29" s="126"/>
      <c r="C29" s="126"/>
      <c r="D29" s="126"/>
      <c r="E29" s="126"/>
      <c r="F29" s="126"/>
      <c r="G29" s="126"/>
      <c r="H29" s="126"/>
      <c r="I29" s="126"/>
      <c r="J29" s="126"/>
    </row>
    <row r="30" spans="1:10" ht="12.75">
      <c r="A30" s="126"/>
      <c r="B30" s="126"/>
      <c r="C30" s="126"/>
      <c r="D30" s="126"/>
      <c r="E30" s="126"/>
      <c r="F30" s="126"/>
      <c r="G30" s="126"/>
      <c r="H30" s="126"/>
      <c r="I30" s="126"/>
      <c r="J30" s="126"/>
    </row>
    <row r="31" spans="1:10" ht="21" customHeight="1">
      <c r="A31" s="3"/>
      <c r="B31" s="4" t="s">
        <v>95</v>
      </c>
      <c r="C31" s="8">
        <f>SUM(C32:C34)</f>
        <v>835472</v>
      </c>
      <c r="D31" s="8">
        <f>SUM(D32:D34)</f>
        <v>1565472</v>
      </c>
      <c r="E31" s="8">
        <f>SUM(E32:E34)</f>
        <v>1564756</v>
      </c>
      <c r="F31" s="10">
        <f aca="true" t="shared" si="2" ref="F31:F41">E31/D31*100</f>
        <v>99.95426299544164</v>
      </c>
      <c r="G31" s="8">
        <f>SUM(G32:G34)</f>
        <v>835472</v>
      </c>
      <c r="H31" s="8">
        <f>SUM(H32:H34)</f>
        <v>1565472</v>
      </c>
      <c r="I31" s="8">
        <f>SUM(I32:I34)</f>
        <v>1564756</v>
      </c>
      <c r="J31" s="10">
        <f aca="true" t="shared" si="3" ref="J31:J41">I31/H31*100</f>
        <v>99.95426299544164</v>
      </c>
    </row>
    <row r="32" spans="1:10" ht="15" customHeight="1">
      <c r="A32" s="3">
        <v>600</v>
      </c>
      <c r="B32" s="2" t="s">
        <v>7</v>
      </c>
      <c r="C32" s="8">
        <v>821300</v>
      </c>
      <c r="D32" s="8">
        <v>1551300</v>
      </c>
      <c r="E32" s="8">
        <v>1550584</v>
      </c>
      <c r="F32" s="10"/>
      <c r="G32" s="8">
        <v>821300</v>
      </c>
      <c r="H32" s="8">
        <f>Arkusz3!E231</f>
        <v>1551300</v>
      </c>
      <c r="I32" s="8">
        <f>Arkusz3!F232</f>
        <v>1550584</v>
      </c>
      <c r="J32" s="10">
        <f t="shared" si="3"/>
        <v>99.9538451621221</v>
      </c>
    </row>
    <row r="33" spans="1:10" ht="12.75">
      <c r="A33" s="3">
        <v>710</v>
      </c>
      <c r="B33" s="2" t="s">
        <v>9</v>
      </c>
      <c r="C33" s="8">
        <v>3500</v>
      </c>
      <c r="D33" s="8">
        <v>3500</v>
      </c>
      <c r="E33" s="8">
        <v>3500</v>
      </c>
      <c r="F33" s="10">
        <f t="shared" si="2"/>
        <v>100</v>
      </c>
      <c r="G33" s="8">
        <v>3500</v>
      </c>
      <c r="H33" s="8">
        <f>Arkusz3!E234</f>
        <v>3500</v>
      </c>
      <c r="I33" s="8">
        <f>Arkusz3!F234</f>
        <v>3500</v>
      </c>
      <c r="J33" s="10">
        <f t="shared" si="3"/>
        <v>100</v>
      </c>
    </row>
    <row r="34" spans="1:10" ht="25.5">
      <c r="A34" s="3">
        <v>754</v>
      </c>
      <c r="B34" s="6" t="s">
        <v>11</v>
      </c>
      <c r="C34" s="8">
        <v>10672</v>
      </c>
      <c r="D34" s="8">
        <v>10672</v>
      </c>
      <c r="E34" s="8">
        <v>10672</v>
      </c>
      <c r="F34" s="10">
        <f t="shared" si="2"/>
        <v>100</v>
      </c>
      <c r="G34" s="8">
        <v>10672</v>
      </c>
      <c r="H34" s="8">
        <f>Arkusz3!E237</f>
        <v>10672</v>
      </c>
      <c r="I34" s="8">
        <f>Arkusz3!F237</f>
        <v>10672</v>
      </c>
      <c r="J34" s="10">
        <f t="shared" si="3"/>
        <v>100</v>
      </c>
    </row>
    <row r="35" spans="1:10" ht="20.25" customHeight="1">
      <c r="A35" s="3"/>
      <c r="B35" s="5" t="s">
        <v>20</v>
      </c>
      <c r="C35" s="8">
        <f>SUM(C36:C39)</f>
        <v>2089959</v>
      </c>
      <c r="D35" s="8">
        <f>SUM(D36:D39)</f>
        <v>2240475</v>
      </c>
      <c r="E35" s="8">
        <f>SUM(E36:E39)</f>
        <v>2233493.94</v>
      </c>
      <c r="F35" s="10">
        <f t="shared" si="2"/>
        <v>99.68841160914538</v>
      </c>
      <c r="G35" s="8">
        <f>SUM(G36:G39)</f>
        <v>2089959</v>
      </c>
      <c r="H35" s="8">
        <f>SUM(H36:H39)</f>
        <v>2240475</v>
      </c>
      <c r="I35" s="8">
        <f>SUM(I36:I39)</f>
        <v>2233494</v>
      </c>
      <c r="J35" s="10">
        <f t="shared" si="3"/>
        <v>99.68841428714893</v>
      </c>
    </row>
    <row r="36" spans="1:10" ht="20.25" customHeight="1">
      <c r="A36" s="82" t="s">
        <v>26</v>
      </c>
      <c r="B36" s="17" t="s">
        <v>6</v>
      </c>
      <c r="C36" s="8"/>
      <c r="D36" s="8">
        <v>284151</v>
      </c>
      <c r="E36" s="8">
        <v>284151</v>
      </c>
      <c r="F36" s="10">
        <f t="shared" si="2"/>
        <v>100</v>
      </c>
      <c r="G36" s="8">
        <v>0</v>
      </c>
      <c r="H36" s="8">
        <f>Arkusz3!E245</f>
        <v>284151</v>
      </c>
      <c r="I36" s="8">
        <f>Arkusz3!F245</f>
        <v>284151</v>
      </c>
      <c r="J36" s="10">
        <f t="shared" si="3"/>
        <v>100</v>
      </c>
    </row>
    <row r="37" spans="1:10" ht="15.75" customHeight="1">
      <c r="A37" s="3">
        <v>750</v>
      </c>
      <c r="B37" s="2" t="s">
        <v>10</v>
      </c>
      <c r="C37" s="8">
        <v>55670</v>
      </c>
      <c r="D37" s="8">
        <v>56510</v>
      </c>
      <c r="E37" s="8">
        <v>56423</v>
      </c>
      <c r="F37" s="10">
        <f t="shared" si="2"/>
        <v>99.84604494779686</v>
      </c>
      <c r="G37" s="8">
        <v>55670</v>
      </c>
      <c r="H37" s="8">
        <f>Arkusz3!E250</f>
        <v>56510</v>
      </c>
      <c r="I37" s="8">
        <f>Arkusz3!F250</f>
        <v>56423</v>
      </c>
      <c r="J37" s="10">
        <f t="shared" si="3"/>
        <v>99.84604494779686</v>
      </c>
    </row>
    <row r="38" spans="1:10" ht="52.5" customHeight="1">
      <c r="A38" s="3">
        <v>751</v>
      </c>
      <c r="B38" s="6" t="s">
        <v>21</v>
      </c>
      <c r="C38" s="7">
        <v>1556</v>
      </c>
      <c r="D38" s="7">
        <v>1381</v>
      </c>
      <c r="E38" s="7">
        <v>1381</v>
      </c>
      <c r="F38" s="10">
        <f t="shared" si="2"/>
        <v>100</v>
      </c>
      <c r="G38" s="7">
        <v>1556</v>
      </c>
      <c r="H38" s="7">
        <f>Arkusz3!E256</f>
        <v>1381</v>
      </c>
      <c r="I38" s="7">
        <f>Arkusz3!F256</f>
        <v>1381</v>
      </c>
      <c r="J38" s="10">
        <f t="shared" si="3"/>
        <v>100</v>
      </c>
    </row>
    <row r="39" spans="1:10" ht="12.75">
      <c r="A39" s="3">
        <v>852</v>
      </c>
      <c r="B39" s="2" t="s">
        <v>83</v>
      </c>
      <c r="C39" s="8">
        <v>2032733</v>
      </c>
      <c r="D39" s="8">
        <v>1898433</v>
      </c>
      <c r="E39" s="8">
        <v>1891538.94</v>
      </c>
      <c r="F39" s="10">
        <f t="shared" si="2"/>
        <v>99.63685523797785</v>
      </c>
      <c r="G39" s="8">
        <v>2032733</v>
      </c>
      <c r="H39" s="8">
        <f>Arkusz3!E265</f>
        <v>1898433</v>
      </c>
      <c r="I39" s="8">
        <f>Arkusz3!F265</f>
        <v>1891539</v>
      </c>
      <c r="J39" s="10">
        <f t="shared" si="3"/>
        <v>99.63685839847916</v>
      </c>
    </row>
    <row r="40" spans="1:10" ht="27" customHeight="1">
      <c r="A40" s="122" t="s">
        <v>96</v>
      </c>
      <c r="B40" s="123"/>
      <c r="C40" s="13">
        <f>SUM(C35+C31)</f>
        <v>2925431</v>
      </c>
      <c r="D40" s="13">
        <f>SUM(D35+D31)</f>
        <v>3805947</v>
      </c>
      <c r="E40" s="13">
        <f>SUM(E35+E31)</f>
        <v>3798249.94</v>
      </c>
      <c r="F40" s="12">
        <f t="shared" si="2"/>
        <v>99.7977622914875</v>
      </c>
      <c r="G40" s="13">
        <f>SUM(G35+G31)</f>
        <v>2925431</v>
      </c>
      <c r="H40" s="13">
        <f>SUM(H35+H31)</f>
        <v>3805947</v>
      </c>
      <c r="I40" s="13">
        <f>SUM(I35+I31)</f>
        <v>3798250</v>
      </c>
      <c r="J40" s="12">
        <f t="shared" si="3"/>
        <v>99.79776386796769</v>
      </c>
    </row>
    <row r="41" spans="1:10" ht="12.75">
      <c r="A41" s="124" t="s">
        <v>23</v>
      </c>
      <c r="B41" s="124"/>
      <c r="C41" s="11">
        <f>SUM(C28+C40)</f>
        <v>25216200</v>
      </c>
      <c r="D41" s="11">
        <f>SUM(D28+D40)</f>
        <v>20958359</v>
      </c>
      <c r="E41" s="11">
        <f>SUM(E28+E40)</f>
        <v>20733874.94</v>
      </c>
      <c r="F41" s="12">
        <f t="shared" si="2"/>
        <v>98.92890440515882</v>
      </c>
      <c r="G41" s="11">
        <f>SUM(G28+G40)</f>
        <v>26116200</v>
      </c>
      <c r="H41" s="11">
        <f>SUM(H28+H40)</f>
        <v>21501446</v>
      </c>
      <c r="I41" s="11">
        <f>SUM(I28+I40)</f>
        <v>19173683.83</v>
      </c>
      <c r="J41" s="12">
        <f t="shared" si="3"/>
        <v>89.17392732563195</v>
      </c>
    </row>
  </sheetData>
  <mergeCells count="17">
    <mergeCell ref="A28:B28"/>
    <mergeCell ref="A29:J30"/>
    <mergeCell ref="A7:A9"/>
    <mergeCell ref="F7:F9"/>
    <mergeCell ref="G7:G9"/>
    <mergeCell ref="H7:H9"/>
    <mergeCell ref="I7:I9"/>
    <mergeCell ref="A40:B40"/>
    <mergeCell ref="A41:B41"/>
    <mergeCell ref="G2:I3"/>
    <mergeCell ref="B7:B9"/>
    <mergeCell ref="D7:D9"/>
    <mergeCell ref="E7:E9"/>
    <mergeCell ref="C6:F6"/>
    <mergeCell ref="G6:J6"/>
    <mergeCell ref="C7:C9"/>
    <mergeCell ref="J7:J9"/>
  </mergeCells>
  <printOptions/>
  <pageMargins left="0.75" right="0.75" top="1" bottom="1" header="0.5" footer="0.5"/>
  <pageSetup fitToHeight="1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9"/>
  <sheetViews>
    <sheetView workbookViewId="0" topLeftCell="A269">
      <selection activeCell="J274" sqref="J274"/>
    </sheetView>
  </sheetViews>
  <sheetFormatPr defaultColWidth="9.140625" defaultRowHeight="12.75"/>
  <cols>
    <col min="1" max="1" width="7.57421875" style="0" customWidth="1"/>
    <col min="2" max="2" width="9.57421875" style="0" customWidth="1"/>
    <col min="3" max="3" width="28.28125" style="0" customWidth="1"/>
    <col min="4" max="4" width="13.7109375" style="0" hidden="1" customWidth="1"/>
    <col min="5" max="6" width="14.8515625" style="0" customWidth="1"/>
  </cols>
  <sheetData>
    <row r="1" spans="1:7" ht="12.75">
      <c r="A1" s="23"/>
      <c r="B1" s="23"/>
      <c r="C1" s="23"/>
      <c r="D1" s="105"/>
      <c r="E1" s="105"/>
      <c r="F1" s="105"/>
      <c r="G1" s="105"/>
    </row>
    <row r="2" spans="1:7" ht="12.75">
      <c r="A2" s="23"/>
      <c r="B2" s="23"/>
      <c r="C2" s="23"/>
      <c r="D2" s="23"/>
      <c r="E2" s="105"/>
      <c r="F2" s="105"/>
      <c r="G2" s="23"/>
    </row>
    <row r="3" spans="1:7" ht="12.75" customHeight="1">
      <c r="A3" s="23"/>
      <c r="B3" s="23"/>
      <c r="C3" s="23"/>
      <c r="D3" s="125" t="s">
        <v>119</v>
      </c>
      <c r="E3" s="125"/>
      <c r="F3" s="125"/>
      <c r="G3" s="23"/>
    </row>
    <row r="4" spans="1:7" ht="12.75">
      <c r="A4" s="23"/>
      <c r="B4" s="23"/>
      <c r="C4" s="23"/>
      <c r="D4" s="125"/>
      <c r="E4" s="125"/>
      <c r="F4" s="125"/>
      <c r="G4" s="23"/>
    </row>
    <row r="5" spans="1:7" ht="12.75">
      <c r="A5" s="23"/>
      <c r="B5" s="23"/>
      <c r="C5" s="23"/>
      <c r="D5" s="23"/>
      <c r="E5" s="23"/>
      <c r="F5" s="23"/>
      <c r="G5" s="23"/>
    </row>
    <row r="6" spans="1:7" ht="12.75">
      <c r="A6" s="23" t="s">
        <v>30</v>
      </c>
      <c r="B6" s="23"/>
      <c r="C6" s="23"/>
      <c r="D6" s="23"/>
      <c r="E6" s="23"/>
      <c r="F6" s="23"/>
      <c r="G6" s="23"/>
    </row>
    <row r="7" spans="1:7" ht="12.75">
      <c r="A7" s="24" t="s">
        <v>111</v>
      </c>
      <c r="B7" s="23"/>
      <c r="C7" s="23"/>
      <c r="D7" s="23"/>
      <c r="E7" s="23"/>
      <c r="F7" s="23"/>
      <c r="G7" s="23"/>
    </row>
    <row r="8" spans="1:7" ht="12.75">
      <c r="A8" s="24" t="s">
        <v>27</v>
      </c>
      <c r="B8" s="23"/>
      <c r="C8" s="23"/>
      <c r="D8" s="23"/>
      <c r="E8" s="23"/>
      <c r="F8" s="23"/>
      <c r="G8" s="23"/>
    </row>
    <row r="9" spans="1:7" ht="12.75">
      <c r="A9" s="120" t="s">
        <v>0</v>
      </c>
      <c r="B9" s="120" t="s">
        <v>31</v>
      </c>
      <c r="C9" s="120" t="s">
        <v>1</v>
      </c>
      <c r="D9" s="127" t="s">
        <v>101</v>
      </c>
      <c r="E9" s="120" t="s">
        <v>102</v>
      </c>
      <c r="F9" s="120" t="s">
        <v>97</v>
      </c>
      <c r="G9" s="120" t="s">
        <v>5</v>
      </c>
    </row>
    <row r="10" spans="1:7" ht="12.75">
      <c r="A10" s="121"/>
      <c r="B10" s="121"/>
      <c r="C10" s="121"/>
      <c r="D10" s="127"/>
      <c r="E10" s="121"/>
      <c r="F10" s="121"/>
      <c r="G10" s="121"/>
    </row>
    <row r="11" spans="1:7" ht="13.5" thickBot="1">
      <c r="A11" s="25">
        <v>1</v>
      </c>
      <c r="B11" s="25">
        <v>2</v>
      </c>
      <c r="C11" s="25">
        <v>3</v>
      </c>
      <c r="D11" s="21">
        <v>4</v>
      </c>
      <c r="E11" s="21">
        <v>5</v>
      </c>
      <c r="F11" s="21">
        <v>6</v>
      </c>
      <c r="G11" s="21">
        <v>7</v>
      </c>
    </row>
    <row r="12" spans="1:7" ht="13.5" thickTop="1">
      <c r="A12" s="26" t="s">
        <v>26</v>
      </c>
      <c r="B12" s="34"/>
      <c r="C12" s="42" t="s">
        <v>6</v>
      </c>
      <c r="D12" s="28">
        <f>SUM(D16+D13)</f>
        <v>13000</v>
      </c>
      <c r="E12" s="28">
        <f>SUM(E16+E13)</f>
        <v>107917</v>
      </c>
      <c r="F12" s="28">
        <f>SUM(F16+F13)</f>
        <v>106604</v>
      </c>
      <c r="G12" s="29">
        <f>F12/E12*100</f>
        <v>98.78332422139236</v>
      </c>
    </row>
    <row r="13" spans="1:7" ht="12.75">
      <c r="A13" s="134"/>
      <c r="B13" s="136" t="s">
        <v>33</v>
      </c>
      <c r="C13" s="43" t="s">
        <v>34</v>
      </c>
      <c r="D13" s="73">
        <f>D15</f>
        <v>7000</v>
      </c>
      <c r="E13" s="73">
        <f>E15</f>
        <v>11864</v>
      </c>
      <c r="F13" s="73">
        <f>F15</f>
        <v>11863</v>
      </c>
      <c r="G13" s="74">
        <f>F13/E13*100</f>
        <v>99.99157113958192</v>
      </c>
    </row>
    <row r="14" spans="1:7" ht="12.75">
      <c r="A14" s="135"/>
      <c r="B14" s="137"/>
      <c r="C14" s="46" t="s">
        <v>28</v>
      </c>
      <c r="D14" s="28"/>
      <c r="E14" s="28"/>
      <c r="F14" s="28"/>
      <c r="G14" s="29"/>
    </row>
    <row r="15" spans="1:7" ht="12.75">
      <c r="A15" s="135"/>
      <c r="B15" s="138"/>
      <c r="C15" s="46" t="s">
        <v>32</v>
      </c>
      <c r="D15" s="40">
        <v>7000</v>
      </c>
      <c r="E15" s="40">
        <v>11864</v>
      </c>
      <c r="F15" s="40">
        <v>11863</v>
      </c>
      <c r="G15" s="33">
        <f>F15/E15*100</f>
        <v>99.99157113958192</v>
      </c>
    </row>
    <row r="16" spans="1:7" ht="12.75">
      <c r="A16" s="135"/>
      <c r="B16" s="136" t="s">
        <v>35</v>
      </c>
      <c r="C16" s="43" t="s">
        <v>36</v>
      </c>
      <c r="D16" s="44">
        <f>SUM(D18)</f>
        <v>6000</v>
      </c>
      <c r="E16" s="44">
        <f>SUM(E18)</f>
        <v>96053</v>
      </c>
      <c r="F16" s="44">
        <f>SUM(F18)</f>
        <v>94741</v>
      </c>
      <c r="G16" s="45">
        <f>F16/E16*100</f>
        <v>98.63408743089752</v>
      </c>
    </row>
    <row r="17" spans="1:7" ht="12.75">
      <c r="A17" s="135"/>
      <c r="B17" s="137"/>
      <c r="C17" s="46" t="s">
        <v>28</v>
      </c>
      <c r="D17" s="40"/>
      <c r="E17" s="40"/>
      <c r="F17" s="40"/>
      <c r="G17" s="46"/>
    </row>
    <row r="18" spans="1:7" ht="12.75">
      <c r="A18" s="135"/>
      <c r="B18" s="138"/>
      <c r="C18" s="46" t="s">
        <v>32</v>
      </c>
      <c r="D18" s="40">
        <v>6000</v>
      </c>
      <c r="E18" s="40">
        <v>96053</v>
      </c>
      <c r="F18" s="40">
        <v>94741</v>
      </c>
      <c r="G18" s="33">
        <f>F18/E18*100</f>
        <v>98.63408743089752</v>
      </c>
    </row>
    <row r="19" spans="1:7" ht="38.25">
      <c r="A19" s="134" t="s">
        <v>104</v>
      </c>
      <c r="B19" s="83"/>
      <c r="C19" s="90" t="s">
        <v>107</v>
      </c>
      <c r="D19" s="91"/>
      <c r="E19" s="91">
        <f>E20+E22</f>
        <v>485000</v>
      </c>
      <c r="F19" s="91">
        <f>F20+F22</f>
        <v>141967</v>
      </c>
      <c r="G19" s="29">
        <f aca="true" t="shared" si="0" ref="G19:G24">F19/E19*100</f>
        <v>29.27154639175258</v>
      </c>
    </row>
    <row r="20" spans="1:7" ht="12.75">
      <c r="A20" s="135"/>
      <c r="B20" s="136" t="s">
        <v>105</v>
      </c>
      <c r="C20" s="46" t="s">
        <v>108</v>
      </c>
      <c r="D20" s="40"/>
      <c r="E20" s="40">
        <f>E21</f>
        <v>435000</v>
      </c>
      <c r="F20" s="40">
        <f>F21</f>
        <v>106721</v>
      </c>
      <c r="G20" s="103">
        <f t="shared" si="0"/>
        <v>24.533563218390807</v>
      </c>
    </row>
    <row r="21" spans="1:7" ht="12.75">
      <c r="A21" s="135"/>
      <c r="B21" s="138"/>
      <c r="C21" s="46" t="s">
        <v>38</v>
      </c>
      <c r="D21" s="40"/>
      <c r="E21" s="40">
        <v>435000</v>
      </c>
      <c r="F21" s="40">
        <v>106721</v>
      </c>
      <c r="G21" s="33">
        <f t="shared" si="0"/>
        <v>24.533563218390807</v>
      </c>
    </row>
    <row r="22" spans="1:7" ht="25.5">
      <c r="A22" s="135"/>
      <c r="B22" s="136" t="s">
        <v>109</v>
      </c>
      <c r="C22" s="46" t="s">
        <v>112</v>
      </c>
      <c r="D22" s="40"/>
      <c r="E22" s="40">
        <f>E23</f>
        <v>50000</v>
      </c>
      <c r="F22" s="40">
        <f>F23</f>
        <v>35246</v>
      </c>
      <c r="G22" s="45">
        <f t="shared" si="0"/>
        <v>70.492</v>
      </c>
    </row>
    <row r="23" spans="1:7" ht="12.75">
      <c r="A23" s="167"/>
      <c r="B23" s="138"/>
      <c r="C23" s="46" t="s">
        <v>38</v>
      </c>
      <c r="D23" s="40"/>
      <c r="E23" s="40">
        <v>50000</v>
      </c>
      <c r="F23" s="40">
        <v>35246</v>
      </c>
      <c r="G23" s="33">
        <f t="shared" si="0"/>
        <v>70.492</v>
      </c>
    </row>
    <row r="24" spans="1:7" ht="12.75">
      <c r="A24" s="35">
        <v>600</v>
      </c>
      <c r="B24" s="47"/>
      <c r="C24" s="48" t="s">
        <v>7</v>
      </c>
      <c r="D24" s="49" t="e">
        <f>SUM(D25+D31+#REF!)</f>
        <v>#REF!</v>
      </c>
      <c r="E24" s="49">
        <f>SUM(E25+E31+E35)</f>
        <v>685850</v>
      </c>
      <c r="F24" s="49">
        <f>SUM(F25+F31+F35)</f>
        <v>425962</v>
      </c>
      <c r="G24" s="38">
        <f t="shared" si="0"/>
        <v>62.1071662900051</v>
      </c>
    </row>
    <row r="25" spans="1:7" ht="12.75">
      <c r="A25" s="129"/>
      <c r="B25" s="116">
        <v>60016</v>
      </c>
      <c r="C25" s="43" t="s">
        <v>37</v>
      </c>
      <c r="D25" s="44">
        <f>SUM(D27,D30)</f>
        <v>992000</v>
      </c>
      <c r="E25" s="44">
        <f>SUM(E27,E30)</f>
        <v>438896</v>
      </c>
      <c r="F25" s="44">
        <f>SUM(F27,F30)</f>
        <v>287383</v>
      </c>
      <c r="G25" s="45">
        <f>F25/E25*100</f>
        <v>65.47860996682586</v>
      </c>
    </row>
    <row r="26" spans="1:9" ht="12.75">
      <c r="A26" s="129"/>
      <c r="B26" s="116"/>
      <c r="C26" s="46" t="s">
        <v>28</v>
      </c>
      <c r="D26" s="40"/>
      <c r="E26" s="40"/>
      <c r="F26" s="40"/>
      <c r="G26" s="38"/>
      <c r="I26" s="92"/>
    </row>
    <row r="27" spans="1:7" ht="12.75">
      <c r="A27" s="129"/>
      <c r="B27" s="116"/>
      <c r="C27" s="46" t="s">
        <v>32</v>
      </c>
      <c r="D27" s="40">
        <v>175000</v>
      </c>
      <c r="E27" s="40">
        <v>263067</v>
      </c>
      <c r="F27" s="40">
        <v>261763</v>
      </c>
      <c r="G27" s="33">
        <f>F27/E27*100</f>
        <v>99.50430878825547</v>
      </c>
    </row>
    <row r="28" spans="1:7" ht="12.75">
      <c r="A28" s="129"/>
      <c r="B28" s="116"/>
      <c r="C28" s="46" t="s">
        <v>28</v>
      </c>
      <c r="D28" s="40"/>
      <c r="E28" s="40"/>
      <c r="F28" s="40"/>
      <c r="G28" s="33"/>
    </row>
    <row r="29" spans="1:7" ht="25.5">
      <c r="A29" s="129"/>
      <c r="B29" s="116"/>
      <c r="C29" s="46" t="s">
        <v>45</v>
      </c>
      <c r="D29" s="40"/>
      <c r="E29" s="40">
        <v>2967</v>
      </c>
      <c r="F29" s="40">
        <v>2967</v>
      </c>
      <c r="G29" s="33">
        <f>F29/E29*100</f>
        <v>100</v>
      </c>
    </row>
    <row r="30" spans="1:7" ht="12.75">
      <c r="A30" s="129"/>
      <c r="B30" s="116"/>
      <c r="C30" s="46" t="s">
        <v>38</v>
      </c>
      <c r="D30" s="40">
        <v>817000</v>
      </c>
      <c r="E30" s="40">
        <v>175829</v>
      </c>
      <c r="F30" s="40">
        <v>25620</v>
      </c>
      <c r="G30" s="33">
        <f>F30/E30*100</f>
        <v>14.570975208867706</v>
      </c>
    </row>
    <row r="31" spans="1:7" ht="12.75">
      <c r="A31" s="129"/>
      <c r="B31" s="132">
        <v>60017</v>
      </c>
      <c r="C31" s="43" t="s">
        <v>39</v>
      </c>
      <c r="D31" s="44">
        <f>SUM(D33:D34)</f>
        <v>330000</v>
      </c>
      <c r="E31" s="44">
        <f>SUM(E33:E34)</f>
        <v>239954</v>
      </c>
      <c r="F31" s="44">
        <f>SUM(F33:F34)</f>
        <v>138579</v>
      </c>
      <c r="G31" s="33">
        <f>F31/E31*100</f>
        <v>57.75231919451228</v>
      </c>
    </row>
    <row r="32" spans="1:7" ht="12.75">
      <c r="A32" s="129"/>
      <c r="B32" s="119"/>
      <c r="C32" s="46" t="s">
        <v>28</v>
      </c>
      <c r="D32" s="40"/>
      <c r="E32" s="40"/>
      <c r="F32" s="40"/>
      <c r="G32" s="38"/>
    </row>
    <row r="33" spans="1:7" ht="12.75">
      <c r="A33" s="129"/>
      <c r="B33" s="119"/>
      <c r="C33" s="46" t="s">
        <v>32</v>
      </c>
      <c r="D33" s="40">
        <v>80000</v>
      </c>
      <c r="E33" s="40">
        <v>95904</v>
      </c>
      <c r="F33" s="40">
        <v>95904</v>
      </c>
      <c r="G33" s="33">
        <f>F33/E33*100</f>
        <v>100</v>
      </c>
    </row>
    <row r="34" spans="1:7" ht="12.75">
      <c r="A34" s="129"/>
      <c r="B34" s="115"/>
      <c r="C34" s="46" t="s">
        <v>38</v>
      </c>
      <c r="D34" s="40">
        <v>250000</v>
      </c>
      <c r="E34" s="40">
        <v>144050</v>
      </c>
      <c r="F34" s="40">
        <v>42675</v>
      </c>
      <c r="G34" s="33">
        <f>F34/E34*100</f>
        <v>29.625130163137797</v>
      </c>
    </row>
    <row r="35" spans="1:7" ht="25.5">
      <c r="A35" s="129"/>
      <c r="B35" s="132">
        <v>60053</v>
      </c>
      <c r="C35" s="97" t="s">
        <v>118</v>
      </c>
      <c r="D35" s="93"/>
      <c r="E35" s="93">
        <f>E36</f>
        <v>7000</v>
      </c>
      <c r="F35" s="93">
        <f>F36</f>
        <v>0</v>
      </c>
      <c r="G35" s="94"/>
    </row>
    <row r="36" spans="1:7" ht="12.75">
      <c r="A36" s="129"/>
      <c r="B36" s="119"/>
      <c r="C36" s="46" t="s">
        <v>38</v>
      </c>
      <c r="D36" s="40"/>
      <c r="E36" s="40">
        <v>7000</v>
      </c>
      <c r="F36" s="40">
        <v>0</v>
      </c>
      <c r="G36" s="33"/>
    </row>
    <row r="37" spans="1:7" ht="12.75">
      <c r="A37" s="35">
        <v>700</v>
      </c>
      <c r="B37" s="47"/>
      <c r="C37" s="48" t="s">
        <v>8</v>
      </c>
      <c r="D37" s="49">
        <f>D38+D43</f>
        <v>426000</v>
      </c>
      <c r="E37" s="49">
        <f>E38+E43</f>
        <v>209000</v>
      </c>
      <c r="F37" s="49">
        <f>F38+F43</f>
        <v>207668</v>
      </c>
      <c r="G37" s="38">
        <f>F37/E37*100</f>
        <v>99.36267942583731</v>
      </c>
    </row>
    <row r="38" spans="1:7" ht="25.5">
      <c r="A38" s="130"/>
      <c r="B38" s="116">
        <v>70001</v>
      </c>
      <c r="C38" s="43" t="s">
        <v>40</v>
      </c>
      <c r="D38" s="44">
        <f>SUM(D40)</f>
        <v>100000</v>
      </c>
      <c r="E38" s="44">
        <f>SUM(E40)</f>
        <v>60000</v>
      </c>
      <c r="F38" s="44">
        <f>SUM(F40)</f>
        <v>60000</v>
      </c>
      <c r="G38" s="33">
        <f>F38/E38*100</f>
        <v>100</v>
      </c>
    </row>
    <row r="39" spans="1:7" ht="12.75">
      <c r="A39" s="129"/>
      <c r="B39" s="116"/>
      <c r="C39" s="46" t="s">
        <v>28</v>
      </c>
      <c r="D39" s="40"/>
      <c r="E39" s="40"/>
      <c r="F39" s="40"/>
      <c r="G39" s="38"/>
    </row>
    <row r="40" spans="1:7" ht="12.75">
      <c r="A40" s="129"/>
      <c r="B40" s="116"/>
      <c r="C40" s="46" t="s">
        <v>32</v>
      </c>
      <c r="D40" s="40">
        <v>100000</v>
      </c>
      <c r="E40" s="40">
        <v>60000</v>
      </c>
      <c r="F40" s="40">
        <v>60000</v>
      </c>
      <c r="G40" s="33">
        <f>F40/E40*100</f>
        <v>100</v>
      </c>
    </row>
    <row r="41" spans="1:7" ht="12.75">
      <c r="A41" s="129"/>
      <c r="B41" s="116"/>
      <c r="C41" s="46" t="s">
        <v>28</v>
      </c>
      <c r="D41" s="40"/>
      <c r="E41" s="40"/>
      <c r="F41" s="40"/>
      <c r="G41" s="33"/>
    </row>
    <row r="42" spans="1:7" ht="12.75">
      <c r="A42" s="129"/>
      <c r="B42" s="116"/>
      <c r="C42" s="58" t="s">
        <v>70</v>
      </c>
      <c r="D42" s="40">
        <v>100000</v>
      </c>
      <c r="E42" s="40">
        <v>60000</v>
      </c>
      <c r="F42" s="40">
        <v>60000</v>
      </c>
      <c r="G42" s="33">
        <f>F42/E42*100</f>
        <v>100</v>
      </c>
    </row>
    <row r="43" spans="1:7" ht="25.5">
      <c r="A43" s="129"/>
      <c r="B43" s="116">
        <v>70005</v>
      </c>
      <c r="C43" s="43" t="s">
        <v>41</v>
      </c>
      <c r="D43" s="44">
        <f>SUM(D45,D48)</f>
        <v>326000</v>
      </c>
      <c r="E43" s="44">
        <f>SUM(E45,E48)</f>
        <v>149000</v>
      </c>
      <c r="F43" s="44">
        <f>SUM(F45,F48)</f>
        <v>147668</v>
      </c>
      <c r="G43" s="33">
        <f>F43/E43*100</f>
        <v>99.10604026845637</v>
      </c>
    </row>
    <row r="44" spans="1:7" ht="12.75">
      <c r="A44" s="129"/>
      <c r="B44" s="116"/>
      <c r="C44" s="46" t="s">
        <v>28</v>
      </c>
      <c r="D44" s="40"/>
      <c r="E44" s="40"/>
      <c r="F44" s="40"/>
      <c r="G44" s="38"/>
    </row>
    <row r="45" spans="1:7" ht="12.75">
      <c r="A45" s="129"/>
      <c r="B45" s="116"/>
      <c r="C45" s="46" t="s">
        <v>32</v>
      </c>
      <c r="D45" s="40">
        <v>76000</v>
      </c>
      <c r="E45" s="40">
        <v>92000</v>
      </c>
      <c r="F45" s="40">
        <v>90984</v>
      </c>
      <c r="G45" s="33">
        <f>F45/E45*100</f>
        <v>98.89565217391304</v>
      </c>
    </row>
    <row r="46" spans="1:7" ht="12.75">
      <c r="A46" s="129"/>
      <c r="B46" s="116"/>
      <c r="C46" s="46" t="s">
        <v>28</v>
      </c>
      <c r="D46" s="40"/>
      <c r="E46" s="40"/>
      <c r="F46" s="40"/>
      <c r="G46" s="33"/>
    </row>
    <row r="47" spans="1:7" ht="25.5">
      <c r="A47" s="129"/>
      <c r="B47" s="116"/>
      <c r="C47" s="46" t="s">
        <v>45</v>
      </c>
      <c r="D47" s="40"/>
      <c r="E47" s="40">
        <v>150</v>
      </c>
      <c r="F47" s="40">
        <v>150</v>
      </c>
      <c r="G47" s="33">
        <f aca="true" t="shared" si="1" ref="G47:G55">F47/E47*100</f>
        <v>100</v>
      </c>
    </row>
    <row r="48" spans="1:7" ht="12.75">
      <c r="A48" s="129"/>
      <c r="B48" s="116"/>
      <c r="C48" s="46" t="s">
        <v>38</v>
      </c>
      <c r="D48" s="40">
        <v>250000</v>
      </c>
      <c r="E48" s="40">
        <v>57000</v>
      </c>
      <c r="F48" s="40">
        <v>56684</v>
      </c>
      <c r="G48" s="33">
        <f t="shared" si="1"/>
        <v>99.44561403508771</v>
      </c>
    </row>
    <row r="49" spans="1:7" ht="12.75">
      <c r="A49" s="30">
        <v>710</v>
      </c>
      <c r="B49" s="47"/>
      <c r="C49" s="48" t="s">
        <v>9</v>
      </c>
      <c r="D49" s="49">
        <f>SUM(D52)</f>
        <v>80000</v>
      </c>
      <c r="E49" s="49">
        <f>E50+E52</f>
        <v>236000</v>
      </c>
      <c r="F49" s="49">
        <f>F50+F52</f>
        <v>177528</v>
      </c>
      <c r="G49" s="38">
        <f t="shared" si="1"/>
        <v>75.22372881355932</v>
      </c>
    </row>
    <row r="50" spans="1:7" ht="25.5">
      <c r="A50" s="130"/>
      <c r="B50" s="132">
        <v>71035</v>
      </c>
      <c r="C50" s="43" t="s">
        <v>106</v>
      </c>
      <c r="D50" s="44"/>
      <c r="E50" s="44">
        <f>E51</f>
        <v>5</v>
      </c>
      <c r="F50" s="44">
        <f>F51</f>
        <v>5</v>
      </c>
      <c r="G50" s="45">
        <f t="shared" si="1"/>
        <v>100</v>
      </c>
    </row>
    <row r="51" spans="1:7" ht="12.75">
      <c r="A51" s="129"/>
      <c r="B51" s="115"/>
      <c r="C51" s="46" t="s">
        <v>32</v>
      </c>
      <c r="D51" s="49"/>
      <c r="E51" s="40">
        <v>5</v>
      </c>
      <c r="F51" s="40">
        <v>5</v>
      </c>
      <c r="G51" s="33">
        <f t="shared" si="1"/>
        <v>100</v>
      </c>
    </row>
    <row r="52" spans="1:7" ht="25.5">
      <c r="A52" s="129"/>
      <c r="B52" s="139">
        <v>71014</v>
      </c>
      <c r="C52" s="43" t="s">
        <v>42</v>
      </c>
      <c r="D52" s="44">
        <f>SUM(D53)</f>
        <v>80000</v>
      </c>
      <c r="E52" s="44">
        <f>SUM(E53)</f>
        <v>235995</v>
      </c>
      <c r="F52" s="44">
        <f>SUM(F53)</f>
        <v>177523</v>
      </c>
      <c r="G52" s="33">
        <f t="shared" si="1"/>
        <v>75.22320388143817</v>
      </c>
    </row>
    <row r="53" spans="1:7" ht="12.75">
      <c r="A53" s="131"/>
      <c r="B53" s="140"/>
      <c r="C53" s="46" t="s">
        <v>32</v>
      </c>
      <c r="D53" s="40">
        <v>80000</v>
      </c>
      <c r="E53" s="40">
        <v>235995</v>
      </c>
      <c r="F53" s="40">
        <v>177523</v>
      </c>
      <c r="G53" s="45">
        <f t="shared" si="1"/>
        <v>75.22320388143817</v>
      </c>
    </row>
    <row r="54" spans="1:7" ht="12.75">
      <c r="A54" s="34">
        <v>750</v>
      </c>
      <c r="B54" s="47"/>
      <c r="C54" s="48" t="s">
        <v>10</v>
      </c>
      <c r="D54" s="49">
        <f>SUM(D55,D60,D63,D69)</f>
        <v>2346087</v>
      </c>
      <c r="E54" s="49">
        <f>SUM(E55,E60,E63,E69,E72)</f>
        <v>2141203</v>
      </c>
      <c r="F54" s="49">
        <f>SUM(F55,F60,F63,F69,F72)</f>
        <v>2100127</v>
      </c>
      <c r="G54" s="38">
        <f t="shared" si="1"/>
        <v>98.08163915331708</v>
      </c>
    </row>
    <row r="55" spans="1:7" ht="12.75">
      <c r="A55" s="130"/>
      <c r="B55" s="116">
        <v>75011</v>
      </c>
      <c r="C55" s="43" t="s">
        <v>44</v>
      </c>
      <c r="D55" s="44">
        <f>SUM(D57)</f>
        <v>71670</v>
      </c>
      <c r="E55" s="44">
        <f>SUM(E57)</f>
        <v>72598</v>
      </c>
      <c r="F55" s="44">
        <f>SUM(F57)</f>
        <v>72598</v>
      </c>
      <c r="G55" s="33">
        <f t="shared" si="1"/>
        <v>100</v>
      </c>
    </row>
    <row r="56" spans="1:7" ht="12.75">
      <c r="A56" s="129"/>
      <c r="B56" s="116"/>
      <c r="C56" s="46" t="s">
        <v>28</v>
      </c>
      <c r="D56" s="40"/>
      <c r="E56" s="40"/>
      <c r="F56" s="40"/>
      <c r="G56" s="38"/>
    </row>
    <row r="57" spans="1:7" ht="12.75">
      <c r="A57" s="129"/>
      <c r="B57" s="116"/>
      <c r="C57" s="46" t="s">
        <v>32</v>
      </c>
      <c r="D57" s="40">
        <v>71670</v>
      </c>
      <c r="E57" s="40">
        <v>72598</v>
      </c>
      <c r="F57" s="40">
        <v>72598</v>
      </c>
      <c r="G57" s="33">
        <f>F57/E57*100</f>
        <v>100</v>
      </c>
    </row>
    <row r="58" spans="1:7" ht="12.75">
      <c r="A58" s="129"/>
      <c r="B58" s="116"/>
      <c r="C58" s="46" t="s">
        <v>28</v>
      </c>
      <c r="D58" s="40"/>
      <c r="E58" s="40"/>
      <c r="F58" s="40"/>
      <c r="G58" s="33"/>
    </row>
    <row r="59" spans="1:7" ht="25.5">
      <c r="A59" s="129"/>
      <c r="B59" s="116"/>
      <c r="C59" s="46" t="s">
        <v>45</v>
      </c>
      <c r="D59" s="40">
        <v>71670</v>
      </c>
      <c r="E59" s="40">
        <v>72598</v>
      </c>
      <c r="F59" s="40">
        <v>72598</v>
      </c>
      <c r="G59" s="33">
        <f>F59/E59*100</f>
        <v>100</v>
      </c>
    </row>
    <row r="60" spans="1:7" ht="12.75">
      <c r="A60" s="129"/>
      <c r="B60" s="116">
        <v>75022</v>
      </c>
      <c r="C60" s="43" t="s">
        <v>46</v>
      </c>
      <c r="D60" s="44">
        <f>SUM(D62)</f>
        <v>67000</v>
      </c>
      <c r="E60" s="44">
        <f>SUM(E62)</f>
        <v>122245</v>
      </c>
      <c r="F60" s="44">
        <f>SUM(F62)</f>
        <v>119440</v>
      </c>
      <c r="G60" s="33">
        <f>F60/E60*100</f>
        <v>97.70542762485174</v>
      </c>
    </row>
    <row r="61" spans="1:7" ht="12.75">
      <c r="A61" s="129"/>
      <c r="B61" s="116"/>
      <c r="C61" s="46" t="s">
        <v>28</v>
      </c>
      <c r="D61" s="40"/>
      <c r="E61" s="40"/>
      <c r="F61" s="40"/>
      <c r="G61" s="38"/>
    </row>
    <row r="62" spans="1:7" ht="12.75">
      <c r="A62" s="129"/>
      <c r="B62" s="116"/>
      <c r="C62" s="46" t="s">
        <v>32</v>
      </c>
      <c r="D62" s="40">
        <v>67000</v>
      </c>
      <c r="E62" s="40">
        <v>122245</v>
      </c>
      <c r="F62" s="40">
        <v>119440</v>
      </c>
      <c r="G62" s="33">
        <f>F62/E62*100</f>
        <v>97.70542762485174</v>
      </c>
    </row>
    <row r="63" spans="1:7" ht="12.75">
      <c r="A63" s="129"/>
      <c r="B63" s="116">
        <v>75023</v>
      </c>
      <c r="C63" s="43" t="s">
        <v>47</v>
      </c>
      <c r="D63" s="44">
        <f>SUM(D65,D68)</f>
        <v>2182417</v>
      </c>
      <c r="E63" s="44">
        <f>SUM(E65,E68)</f>
        <v>1882411</v>
      </c>
      <c r="F63" s="44">
        <f>SUM(F65,F68)</f>
        <v>1849276</v>
      </c>
      <c r="G63" s="33">
        <f>F63/E63*100</f>
        <v>98.23975741748215</v>
      </c>
    </row>
    <row r="64" spans="1:7" ht="12.75">
      <c r="A64" s="129"/>
      <c r="B64" s="116"/>
      <c r="C64" s="46" t="s">
        <v>28</v>
      </c>
      <c r="D64" s="40"/>
      <c r="E64" s="40"/>
      <c r="F64" s="40"/>
      <c r="G64" s="38"/>
    </row>
    <row r="65" spans="1:7" ht="12.75">
      <c r="A65" s="129"/>
      <c r="B65" s="116"/>
      <c r="C65" s="46" t="s">
        <v>32</v>
      </c>
      <c r="D65" s="40">
        <v>1396887</v>
      </c>
      <c r="E65" s="40">
        <v>1836301</v>
      </c>
      <c r="F65" s="40">
        <v>1809505</v>
      </c>
      <c r="G65" s="33">
        <f>F65/E65*100</f>
        <v>98.5407621081729</v>
      </c>
    </row>
    <row r="66" spans="1:7" ht="12.75">
      <c r="A66" s="129"/>
      <c r="B66" s="116"/>
      <c r="C66" s="46" t="s">
        <v>28</v>
      </c>
      <c r="D66" s="40"/>
      <c r="E66" s="40"/>
      <c r="F66" s="40"/>
      <c r="G66" s="33"/>
    </row>
    <row r="67" spans="1:7" ht="25.5">
      <c r="A67" s="129"/>
      <c r="B67" s="116"/>
      <c r="C67" s="46" t="s">
        <v>45</v>
      </c>
      <c r="D67" s="40">
        <v>1103422</v>
      </c>
      <c r="E67" s="40">
        <v>1406240</v>
      </c>
      <c r="F67" s="40">
        <v>1384886</v>
      </c>
      <c r="G67" s="33">
        <f>F67/E67*100</f>
        <v>98.48148253498692</v>
      </c>
    </row>
    <row r="68" spans="1:7" ht="12.75">
      <c r="A68" s="129"/>
      <c r="B68" s="116"/>
      <c r="C68" s="46" t="s">
        <v>38</v>
      </c>
      <c r="D68" s="40">
        <v>785530</v>
      </c>
      <c r="E68" s="40">
        <v>46110</v>
      </c>
      <c r="F68" s="40">
        <v>39771</v>
      </c>
      <c r="G68" s="33">
        <f>F68/E68*100</f>
        <v>86.25243981782693</v>
      </c>
    </row>
    <row r="69" spans="1:7" ht="12.75">
      <c r="A69" s="129"/>
      <c r="B69" s="132">
        <v>75075</v>
      </c>
      <c r="C69" s="43" t="s">
        <v>85</v>
      </c>
      <c r="D69" s="44">
        <f>SUM(D71)</f>
        <v>25000</v>
      </c>
      <c r="E69" s="44">
        <f>SUM(E71)</f>
        <v>41549</v>
      </c>
      <c r="F69" s="44">
        <f>SUM(F71)</f>
        <v>36413</v>
      </c>
      <c r="G69" s="45">
        <f>F69/E69*100</f>
        <v>87.6386916652627</v>
      </c>
    </row>
    <row r="70" spans="1:7" ht="12.75">
      <c r="A70" s="129"/>
      <c r="B70" s="119"/>
      <c r="C70" s="46" t="s">
        <v>28</v>
      </c>
      <c r="D70" s="40"/>
      <c r="E70" s="40"/>
      <c r="F70" s="40"/>
      <c r="G70" s="38"/>
    </row>
    <row r="71" spans="1:7" ht="12.75">
      <c r="A71" s="129"/>
      <c r="B71" s="119"/>
      <c r="C71" s="46" t="s">
        <v>32</v>
      </c>
      <c r="D71" s="40">
        <v>25000</v>
      </c>
      <c r="E71" s="40">
        <v>41549</v>
      </c>
      <c r="F71" s="40">
        <v>36413</v>
      </c>
      <c r="G71" s="33">
        <f aca="true" t="shared" si="2" ref="G71:G77">F71/E71*100</f>
        <v>87.6386916652627</v>
      </c>
    </row>
    <row r="72" spans="1:7" ht="12.75">
      <c r="A72" s="88"/>
      <c r="B72" s="132">
        <v>75095</v>
      </c>
      <c r="C72" s="43" t="s">
        <v>36</v>
      </c>
      <c r="D72" s="40"/>
      <c r="E72" s="93">
        <f>E73</f>
        <v>22400</v>
      </c>
      <c r="F72" s="93">
        <f>F73</f>
        <v>22400</v>
      </c>
      <c r="G72" s="94">
        <f t="shared" si="2"/>
        <v>100</v>
      </c>
    </row>
    <row r="73" spans="1:7" ht="12.75">
      <c r="A73" s="88"/>
      <c r="B73" s="115"/>
      <c r="C73" s="53" t="s">
        <v>32</v>
      </c>
      <c r="D73" s="40"/>
      <c r="E73" s="40">
        <v>22400</v>
      </c>
      <c r="F73" s="40">
        <v>22400</v>
      </c>
      <c r="G73" s="33">
        <f t="shared" si="2"/>
        <v>100</v>
      </c>
    </row>
    <row r="74" spans="1:7" ht="25.5">
      <c r="A74" s="35">
        <v>754</v>
      </c>
      <c r="B74" s="52"/>
      <c r="C74" s="48" t="s">
        <v>11</v>
      </c>
      <c r="D74" s="49">
        <f>SUM(D77,D81)</f>
        <v>287060</v>
      </c>
      <c r="E74" s="49">
        <f>SUM(E77,E81,E75)</f>
        <v>388295</v>
      </c>
      <c r="F74" s="49">
        <f>SUM(F77,F81,F75)</f>
        <v>367187</v>
      </c>
      <c r="G74" s="38">
        <f t="shared" si="2"/>
        <v>94.56392691124017</v>
      </c>
    </row>
    <row r="75" spans="1:7" ht="12.75">
      <c r="A75" s="72"/>
      <c r="B75" s="51">
        <v>75404</v>
      </c>
      <c r="C75" s="97" t="s">
        <v>110</v>
      </c>
      <c r="D75" s="93"/>
      <c r="E75" s="93">
        <f>E76</f>
        <v>40000</v>
      </c>
      <c r="F75" s="93">
        <f>F76</f>
        <v>40000</v>
      </c>
      <c r="G75" s="94">
        <f t="shared" si="2"/>
        <v>100</v>
      </c>
    </row>
    <row r="76" spans="1:7" ht="12.75">
      <c r="A76" s="72"/>
      <c r="B76" s="51"/>
      <c r="C76" s="46" t="s">
        <v>32</v>
      </c>
      <c r="D76" s="49"/>
      <c r="E76" s="96">
        <v>40000</v>
      </c>
      <c r="F76" s="96">
        <v>40000</v>
      </c>
      <c r="G76" s="33">
        <f t="shared" si="2"/>
        <v>100</v>
      </c>
    </row>
    <row r="77" spans="1:7" ht="12.75">
      <c r="A77" s="129"/>
      <c r="B77" s="132">
        <v>75414</v>
      </c>
      <c r="C77" s="43" t="s">
        <v>48</v>
      </c>
      <c r="D77" s="44">
        <f>SUM(D78)</f>
        <v>15060</v>
      </c>
      <c r="E77" s="44">
        <f>SUM(E78)</f>
        <v>22195</v>
      </c>
      <c r="F77" s="44">
        <f>SUM(F78)</f>
        <v>22195</v>
      </c>
      <c r="G77" s="94">
        <f t="shared" si="2"/>
        <v>100</v>
      </c>
    </row>
    <row r="78" spans="1:7" ht="12.75">
      <c r="A78" s="129"/>
      <c r="B78" s="119"/>
      <c r="C78" s="46" t="s">
        <v>32</v>
      </c>
      <c r="D78" s="40">
        <f>D80</f>
        <v>15060</v>
      </c>
      <c r="E78" s="40">
        <v>22195</v>
      </c>
      <c r="F78" s="40">
        <v>22195</v>
      </c>
      <c r="G78" s="33">
        <f>F78/E78*100</f>
        <v>100</v>
      </c>
    </row>
    <row r="79" spans="1:7" ht="12.75">
      <c r="A79" s="129"/>
      <c r="B79" s="119"/>
      <c r="C79" s="53" t="s">
        <v>28</v>
      </c>
      <c r="D79" s="40"/>
      <c r="E79" s="40"/>
      <c r="F79" s="40"/>
      <c r="G79" s="33"/>
    </row>
    <row r="80" spans="1:7" ht="25.5">
      <c r="A80" s="129"/>
      <c r="B80" s="115"/>
      <c r="C80" s="46" t="s">
        <v>45</v>
      </c>
      <c r="D80" s="40">
        <v>15060</v>
      </c>
      <c r="E80" s="40">
        <v>22195</v>
      </c>
      <c r="F80" s="40">
        <v>22195</v>
      </c>
      <c r="G80" s="33">
        <f>F80/E80*100</f>
        <v>100</v>
      </c>
    </row>
    <row r="81" spans="1:7" ht="12.75">
      <c r="A81" s="129"/>
      <c r="B81" s="132">
        <v>75412</v>
      </c>
      <c r="C81" s="43" t="s">
        <v>49</v>
      </c>
      <c r="D81" s="44">
        <f>D83+D86</f>
        <v>272000</v>
      </c>
      <c r="E81" s="44">
        <f>E83+E86</f>
        <v>326100</v>
      </c>
      <c r="F81" s="44">
        <f>F83+F86</f>
        <v>304992</v>
      </c>
      <c r="G81" s="33">
        <f>F81/E81*100</f>
        <v>93.52713891444341</v>
      </c>
    </row>
    <row r="82" spans="1:7" ht="12.75">
      <c r="A82" s="129"/>
      <c r="B82" s="119"/>
      <c r="C82" s="46" t="s">
        <v>28</v>
      </c>
      <c r="D82" s="40"/>
      <c r="E82" s="40"/>
      <c r="F82" s="40"/>
      <c r="G82" s="38"/>
    </row>
    <row r="83" spans="1:7" ht="12.75">
      <c r="A83" s="129"/>
      <c r="B83" s="119"/>
      <c r="C83" s="46" t="s">
        <v>32</v>
      </c>
      <c r="D83" s="40">
        <v>172000</v>
      </c>
      <c r="E83" s="40">
        <v>191778</v>
      </c>
      <c r="F83" s="40">
        <v>188846</v>
      </c>
      <c r="G83" s="33">
        <f>F83/E83*100</f>
        <v>98.47114893262001</v>
      </c>
    </row>
    <row r="84" spans="1:7" ht="12.75">
      <c r="A84" s="129"/>
      <c r="B84" s="119"/>
      <c r="C84" s="46" t="s">
        <v>28</v>
      </c>
      <c r="D84" s="40"/>
      <c r="E84" s="40"/>
      <c r="F84" s="40"/>
      <c r="G84" s="33"/>
    </row>
    <row r="85" spans="1:7" ht="25.5">
      <c r="A85" s="129"/>
      <c r="B85" s="119"/>
      <c r="C85" s="46" t="s">
        <v>45</v>
      </c>
      <c r="D85" s="40">
        <v>41000</v>
      </c>
      <c r="E85" s="40">
        <v>45100</v>
      </c>
      <c r="F85" s="40">
        <v>45015</v>
      </c>
      <c r="G85" s="33">
        <f>F85/E85*100</f>
        <v>99.81152993348115</v>
      </c>
    </row>
    <row r="86" spans="1:7" ht="12.75">
      <c r="A86" s="131"/>
      <c r="B86" s="115"/>
      <c r="C86" s="46" t="s">
        <v>38</v>
      </c>
      <c r="D86" s="40">
        <v>100000</v>
      </c>
      <c r="E86" s="40">
        <v>134322</v>
      </c>
      <c r="F86" s="40">
        <v>116146</v>
      </c>
      <c r="G86" s="33">
        <f>F86/E86*100</f>
        <v>86.46833727907566</v>
      </c>
    </row>
    <row r="87" spans="1:7" ht="79.5" customHeight="1">
      <c r="A87" s="130">
        <v>756</v>
      </c>
      <c r="B87" s="47"/>
      <c r="C87" s="70" t="s">
        <v>91</v>
      </c>
      <c r="D87" s="49" t="e">
        <f>D88</f>
        <v>#REF!</v>
      </c>
      <c r="E87" s="49">
        <f>E88</f>
        <v>127958</v>
      </c>
      <c r="F87" s="49">
        <f>F88</f>
        <v>125281</v>
      </c>
      <c r="G87" s="38">
        <f>F87/E87*100</f>
        <v>97.90790728207693</v>
      </c>
    </row>
    <row r="88" spans="1:7" ht="25.5">
      <c r="A88" s="129"/>
      <c r="B88" s="132">
        <v>75647</v>
      </c>
      <c r="C88" s="71" t="s">
        <v>84</v>
      </c>
      <c r="D88" s="44" t="e">
        <f>D90+#REF!</f>
        <v>#REF!</v>
      </c>
      <c r="E88" s="44">
        <f>E90</f>
        <v>127958</v>
      </c>
      <c r="F88" s="44">
        <f>F90</f>
        <v>125281</v>
      </c>
      <c r="G88" s="33">
        <f>F88/E88*100</f>
        <v>97.90790728207693</v>
      </c>
    </row>
    <row r="89" spans="1:7" ht="12.75">
      <c r="A89" s="129"/>
      <c r="B89" s="119"/>
      <c r="C89" s="46" t="s">
        <v>28</v>
      </c>
      <c r="D89" s="44"/>
      <c r="E89" s="44"/>
      <c r="F89" s="44"/>
      <c r="G89" s="33"/>
    </row>
    <row r="90" spans="1:7" ht="12.75">
      <c r="A90" s="129"/>
      <c r="B90" s="119"/>
      <c r="C90" s="46" t="s">
        <v>32</v>
      </c>
      <c r="D90" s="40">
        <v>94000</v>
      </c>
      <c r="E90" s="40">
        <v>127958</v>
      </c>
      <c r="F90" s="40">
        <v>125281</v>
      </c>
      <c r="G90" s="33">
        <f>F90/E90*100</f>
        <v>97.90790728207693</v>
      </c>
    </row>
    <row r="91" spans="1:7" ht="12.75">
      <c r="A91" s="129"/>
      <c r="B91" s="119"/>
      <c r="C91" s="46" t="s">
        <v>28</v>
      </c>
      <c r="D91" s="44"/>
      <c r="E91" s="44"/>
      <c r="F91" s="44"/>
      <c r="G91" s="33"/>
    </row>
    <row r="92" spans="1:7" ht="25.5">
      <c r="A92" s="129"/>
      <c r="B92" s="119"/>
      <c r="C92" s="46" t="s">
        <v>45</v>
      </c>
      <c r="D92" s="40">
        <v>57000</v>
      </c>
      <c r="E92" s="40">
        <v>80500</v>
      </c>
      <c r="F92" s="40">
        <v>79844</v>
      </c>
      <c r="G92" s="33">
        <f>F92/E92*100</f>
        <v>99.18509316770187</v>
      </c>
    </row>
    <row r="93" spans="1:7" ht="12.75">
      <c r="A93" s="35">
        <v>757</v>
      </c>
      <c r="B93" s="47"/>
      <c r="C93" s="54" t="s">
        <v>24</v>
      </c>
      <c r="D93" s="49">
        <f aca="true" t="shared" si="3" ref="D93:F94">SUM(D94)</f>
        <v>25000</v>
      </c>
      <c r="E93" s="49">
        <f t="shared" si="3"/>
        <v>45000</v>
      </c>
      <c r="F93" s="49">
        <f t="shared" si="3"/>
        <v>38690</v>
      </c>
      <c r="G93" s="38">
        <f>F93/E93*100</f>
        <v>85.97777777777777</v>
      </c>
    </row>
    <row r="94" spans="1:7" ht="38.25">
      <c r="A94" s="130"/>
      <c r="B94" s="132">
        <v>75702</v>
      </c>
      <c r="C94" s="55" t="s">
        <v>50</v>
      </c>
      <c r="D94" s="44">
        <f t="shared" si="3"/>
        <v>25000</v>
      </c>
      <c r="E94" s="44">
        <f t="shared" si="3"/>
        <v>45000</v>
      </c>
      <c r="F94" s="44">
        <f t="shared" si="3"/>
        <v>38690</v>
      </c>
      <c r="G94" s="33">
        <f>F94/E94*100</f>
        <v>85.97777777777777</v>
      </c>
    </row>
    <row r="95" spans="1:7" ht="12.75">
      <c r="A95" s="131"/>
      <c r="B95" s="119"/>
      <c r="C95" s="46" t="s">
        <v>32</v>
      </c>
      <c r="D95" s="40">
        <v>25000</v>
      </c>
      <c r="E95" s="40">
        <v>45000</v>
      </c>
      <c r="F95" s="40">
        <v>38690</v>
      </c>
      <c r="G95" s="33">
        <f>F95/E95*100</f>
        <v>85.97777777777777</v>
      </c>
    </row>
    <row r="96" spans="1:7" ht="12.75">
      <c r="A96" s="35">
        <v>758</v>
      </c>
      <c r="B96" s="56"/>
      <c r="C96" s="48" t="s">
        <v>13</v>
      </c>
      <c r="D96" s="49">
        <f aca="true" t="shared" si="4" ref="D96:F97">SUM(D97)</f>
        <v>150000</v>
      </c>
      <c r="E96" s="49">
        <f t="shared" si="4"/>
        <v>4200</v>
      </c>
      <c r="F96" s="49">
        <f t="shared" si="4"/>
        <v>0</v>
      </c>
      <c r="G96" s="38"/>
    </row>
    <row r="97" spans="1:7" ht="12.75">
      <c r="A97" s="130"/>
      <c r="B97" s="132">
        <v>75818</v>
      </c>
      <c r="C97" s="43" t="s">
        <v>51</v>
      </c>
      <c r="D97" s="44">
        <f t="shared" si="4"/>
        <v>150000</v>
      </c>
      <c r="E97" s="44">
        <f t="shared" si="4"/>
        <v>4200</v>
      </c>
      <c r="F97" s="44">
        <f t="shared" si="4"/>
        <v>0</v>
      </c>
      <c r="G97" s="33"/>
    </row>
    <row r="98" spans="1:7" ht="12.75">
      <c r="A98" s="131"/>
      <c r="B98" s="115"/>
      <c r="C98" s="46" t="s">
        <v>32</v>
      </c>
      <c r="D98" s="32">
        <v>150000</v>
      </c>
      <c r="E98" s="32">
        <v>4200</v>
      </c>
      <c r="F98" s="32"/>
      <c r="G98" s="33"/>
    </row>
    <row r="99" spans="1:7" ht="12.75">
      <c r="A99" s="35">
        <v>801</v>
      </c>
      <c r="B99" s="47"/>
      <c r="C99" s="48" t="s">
        <v>14</v>
      </c>
      <c r="D99" s="49" t="e">
        <f>SUM(D100,D106,D115,D119,D123,D128,D135,D110)</f>
        <v>#REF!</v>
      </c>
      <c r="E99" s="49">
        <f>SUM(E100,E106,E115,E119,E123,E128,E135,E110,E131)</f>
        <v>9384205</v>
      </c>
      <c r="F99" s="49">
        <f>SUM(F100,F106,F115,F119,F123,F128,F135,F110,F131)</f>
        <v>8849856</v>
      </c>
      <c r="G99" s="38">
        <f>F99/E99*100</f>
        <v>94.30586821153204</v>
      </c>
    </row>
    <row r="100" spans="1:7" ht="12.75">
      <c r="A100" s="117"/>
      <c r="B100" s="116">
        <v>80101</v>
      </c>
      <c r="C100" s="43" t="s">
        <v>52</v>
      </c>
      <c r="D100" s="44">
        <f>SUM(D102,D105)</f>
        <v>5389844</v>
      </c>
      <c r="E100" s="44">
        <f>SUM(E102,E105)</f>
        <v>5647928</v>
      </c>
      <c r="F100" s="44">
        <f>SUM(F102,F105)</f>
        <v>5157345</v>
      </c>
      <c r="G100" s="33">
        <f>F100/E100*100</f>
        <v>91.31392963932969</v>
      </c>
    </row>
    <row r="101" spans="1:7" ht="12.75">
      <c r="A101" s="117"/>
      <c r="B101" s="116"/>
      <c r="C101" s="46" t="s">
        <v>28</v>
      </c>
      <c r="D101" s="40"/>
      <c r="E101" s="40"/>
      <c r="F101" s="40"/>
      <c r="G101" s="38"/>
    </row>
    <row r="102" spans="1:7" ht="12.75">
      <c r="A102" s="117"/>
      <c r="B102" s="116"/>
      <c r="C102" s="46" t="s">
        <v>32</v>
      </c>
      <c r="D102" s="40">
        <v>3992220</v>
      </c>
      <c r="E102" s="40">
        <v>4003791</v>
      </c>
      <c r="F102" s="40">
        <v>3974335</v>
      </c>
      <c r="G102" s="33">
        <f>F102/E102*100</f>
        <v>99.26429726226968</v>
      </c>
    </row>
    <row r="103" spans="1:7" ht="12.75">
      <c r="A103" s="117"/>
      <c r="B103" s="116"/>
      <c r="C103" s="46" t="s">
        <v>28</v>
      </c>
      <c r="D103" s="40"/>
      <c r="E103" s="40"/>
      <c r="F103" s="40"/>
      <c r="G103" s="45"/>
    </row>
    <row r="104" spans="1:7" ht="25.5">
      <c r="A104" s="117"/>
      <c r="B104" s="116"/>
      <c r="C104" s="46" t="s">
        <v>45</v>
      </c>
      <c r="D104" s="40">
        <v>3021000</v>
      </c>
      <c r="E104" s="40">
        <v>3079718</v>
      </c>
      <c r="F104" s="40">
        <v>3078415</v>
      </c>
      <c r="G104" s="33">
        <f>F104/E104*100</f>
        <v>99.95769093144243</v>
      </c>
    </row>
    <row r="105" spans="1:7" ht="12.75">
      <c r="A105" s="117"/>
      <c r="B105" s="116"/>
      <c r="C105" s="46" t="s">
        <v>38</v>
      </c>
      <c r="D105" s="40">
        <v>1397624</v>
      </c>
      <c r="E105" s="40">
        <v>1644137</v>
      </c>
      <c r="F105" s="40">
        <v>1183010</v>
      </c>
      <c r="G105" s="33">
        <f>F105/E105*100</f>
        <v>71.95324963795596</v>
      </c>
    </row>
    <row r="106" spans="1:7" ht="25.5">
      <c r="A106" s="117"/>
      <c r="B106" s="132">
        <v>80103</v>
      </c>
      <c r="C106" s="43" t="s">
        <v>89</v>
      </c>
      <c r="D106" s="44">
        <f>SUM(D107)</f>
        <v>108480</v>
      </c>
      <c r="E106" s="44">
        <f>SUM(E107)</f>
        <v>109660</v>
      </c>
      <c r="F106" s="44">
        <f>SUM(F107)</f>
        <v>108656</v>
      </c>
      <c r="G106" s="45">
        <f>F106/E106*100</f>
        <v>99.08444282327193</v>
      </c>
    </row>
    <row r="107" spans="1:7" ht="12.75">
      <c r="A107" s="117"/>
      <c r="B107" s="119"/>
      <c r="C107" s="46" t="s">
        <v>32</v>
      </c>
      <c r="D107" s="40">
        <v>108480</v>
      </c>
      <c r="E107" s="40">
        <v>109660</v>
      </c>
      <c r="F107" s="40">
        <v>108656</v>
      </c>
      <c r="G107" s="33">
        <f>F107/E107*100</f>
        <v>99.08444282327193</v>
      </c>
    </row>
    <row r="108" spans="1:7" ht="12.75">
      <c r="A108" s="117"/>
      <c r="B108" s="119"/>
      <c r="C108" s="46" t="s">
        <v>28</v>
      </c>
      <c r="D108" s="40"/>
      <c r="E108" s="40"/>
      <c r="F108" s="40"/>
      <c r="G108" s="33"/>
    </row>
    <row r="109" spans="1:7" ht="25.5">
      <c r="A109" s="117"/>
      <c r="B109" s="119"/>
      <c r="C109" s="46" t="s">
        <v>45</v>
      </c>
      <c r="D109" s="40">
        <v>93910</v>
      </c>
      <c r="E109" s="40">
        <v>93250</v>
      </c>
      <c r="F109" s="40">
        <v>93235</v>
      </c>
      <c r="G109" s="33">
        <f>F109/E109*100</f>
        <v>99.98391420911528</v>
      </c>
    </row>
    <row r="110" spans="1:7" ht="12.75">
      <c r="A110" s="117"/>
      <c r="B110" s="132">
        <v>80104</v>
      </c>
      <c r="C110" s="43" t="s">
        <v>88</v>
      </c>
      <c r="D110" s="44">
        <f>D111+D114</f>
        <v>1096574</v>
      </c>
      <c r="E110" s="44">
        <f>E111+E114</f>
        <v>938140</v>
      </c>
      <c r="F110" s="44">
        <f>F111+F114</f>
        <v>919829</v>
      </c>
      <c r="G110" s="45">
        <f>F110/E110*100</f>
        <v>98.04815912337178</v>
      </c>
    </row>
    <row r="111" spans="1:7" ht="12.75">
      <c r="A111" s="117"/>
      <c r="B111" s="119"/>
      <c r="C111" s="46" t="s">
        <v>32</v>
      </c>
      <c r="D111" s="40">
        <v>729020</v>
      </c>
      <c r="E111" s="40">
        <v>863590</v>
      </c>
      <c r="F111" s="40">
        <v>849630</v>
      </c>
      <c r="G111" s="33">
        <f>F111/E111*100</f>
        <v>98.38349216642158</v>
      </c>
    </row>
    <row r="112" spans="1:7" ht="12.75">
      <c r="A112" s="117"/>
      <c r="B112" s="119"/>
      <c r="C112" s="46" t="s">
        <v>28</v>
      </c>
      <c r="D112" s="40"/>
      <c r="E112" s="40"/>
      <c r="F112" s="40"/>
      <c r="G112" s="33"/>
    </row>
    <row r="113" spans="1:7" ht="25.5">
      <c r="A113" s="117"/>
      <c r="B113" s="119"/>
      <c r="C113" s="46" t="s">
        <v>45</v>
      </c>
      <c r="D113" s="40">
        <v>500900</v>
      </c>
      <c r="E113" s="40">
        <v>590259</v>
      </c>
      <c r="F113" s="40">
        <v>589125</v>
      </c>
      <c r="G113" s="33">
        <f>F113/E113*100</f>
        <v>99.80788094717742</v>
      </c>
    </row>
    <row r="114" spans="1:7" ht="12.75">
      <c r="A114" s="117"/>
      <c r="B114" s="115"/>
      <c r="C114" s="46" t="s">
        <v>38</v>
      </c>
      <c r="D114" s="40">
        <v>367554</v>
      </c>
      <c r="E114" s="40">
        <v>74550</v>
      </c>
      <c r="F114" s="40">
        <v>70199</v>
      </c>
      <c r="G114" s="33">
        <f>F114/E114*100</f>
        <v>94.16364855801476</v>
      </c>
    </row>
    <row r="115" spans="1:7" ht="12.75">
      <c r="A115" s="117"/>
      <c r="B115" s="116">
        <v>80110</v>
      </c>
      <c r="C115" s="43" t="s">
        <v>53</v>
      </c>
      <c r="D115" s="44" t="e">
        <f>SUM(D116,#REF!)</f>
        <v>#REF!</v>
      </c>
      <c r="E115" s="44">
        <f>E116</f>
        <v>1808693</v>
      </c>
      <c r="F115" s="44">
        <f>F116</f>
        <v>1799979</v>
      </c>
      <c r="G115" s="45">
        <f>F115/E115*100</f>
        <v>99.51821563969119</v>
      </c>
    </row>
    <row r="116" spans="1:7" ht="12.75">
      <c r="A116" s="117"/>
      <c r="B116" s="116"/>
      <c r="C116" s="46" t="s">
        <v>32</v>
      </c>
      <c r="D116" s="40">
        <v>1600460</v>
      </c>
      <c r="E116" s="40">
        <v>1808693</v>
      </c>
      <c r="F116" s="40">
        <v>1799979</v>
      </c>
      <c r="G116" s="33">
        <f>F116/E116*100</f>
        <v>99.51821563969119</v>
      </c>
    </row>
    <row r="117" spans="1:7" ht="12.75">
      <c r="A117" s="117"/>
      <c r="B117" s="116"/>
      <c r="C117" s="46" t="s">
        <v>28</v>
      </c>
      <c r="D117" s="40"/>
      <c r="E117" s="40"/>
      <c r="F117" s="40"/>
      <c r="G117" s="33"/>
    </row>
    <row r="118" spans="1:7" ht="25.5">
      <c r="A118" s="117"/>
      <c r="B118" s="116"/>
      <c r="C118" s="46" t="s">
        <v>45</v>
      </c>
      <c r="D118" s="40">
        <v>1240300</v>
      </c>
      <c r="E118" s="40">
        <v>1397454</v>
      </c>
      <c r="F118" s="40">
        <v>1393061</v>
      </c>
      <c r="G118" s="33">
        <f>F118/E118*100</f>
        <v>99.68564260433617</v>
      </c>
    </row>
    <row r="119" spans="1:7" ht="12.75">
      <c r="A119" s="117"/>
      <c r="B119" s="116">
        <v>80113</v>
      </c>
      <c r="C119" s="43" t="s">
        <v>54</v>
      </c>
      <c r="D119" s="44">
        <f>SUM(D121:D122)</f>
        <v>293000</v>
      </c>
      <c r="E119" s="44">
        <f>SUM(E121:E122)</f>
        <v>306200</v>
      </c>
      <c r="F119" s="44">
        <f>SUM(F121:F122)</f>
        <v>304941</v>
      </c>
      <c r="G119" s="33">
        <f>F119/E119*100</f>
        <v>99.58883082952319</v>
      </c>
    </row>
    <row r="120" spans="1:7" ht="12.75">
      <c r="A120" s="117"/>
      <c r="B120" s="116"/>
      <c r="C120" s="46" t="s">
        <v>28</v>
      </c>
      <c r="D120" s="40"/>
      <c r="E120" s="40"/>
      <c r="F120" s="40"/>
      <c r="G120" s="38"/>
    </row>
    <row r="121" spans="1:7" ht="12.75">
      <c r="A121" s="117"/>
      <c r="B121" s="116"/>
      <c r="C121" s="46" t="s">
        <v>32</v>
      </c>
      <c r="D121" s="40">
        <v>293000</v>
      </c>
      <c r="E121" s="40">
        <v>306200</v>
      </c>
      <c r="F121" s="40">
        <v>304941</v>
      </c>
      <c r="G121" s="33">
        <f>F121/E121*100</f>
        <v>99.58883082952319</v>
      </c>
    </row>
    <row r="122" spans="1:7" ht="12.75">
      <c r="A122" s="117"/>
      <c r="B122" s="132"/>
      <c r="C122" s="46" t="s">
        <v>38</v>
      </c>
      <c r="D122" s="40">
        <v>0</v>
      </c>
      <c r="E122" s="40"/>
      <c r="F122" s="40"/>
      <c r="G122" s="33"/>
    </row>
    <row r="123" spans="1:7" ht="25.5">
      <c r="A123" s="118"/>
      <c r="B123" s="132">
        <v>80114</v>
      </c>
      <c r="C123" s="57" t="s">
        <v>55</v>
      </c>
      <c r="D123" s="44" t="e">
        <f>SUM(D125,#REF!)</f>
        <v>#REF!</v>
      </c>
      <c r="E123" s="44">
        <f>E125</f>
        <v>369183</v>
      </c>
      <c r="F123" s="44">
        <f>F125</f>
        <v>365863</v>
      </c>
      <c r="G123" s="33">
        <f>F123/E123*100</f>
        <v>99.10071698859373</v>
      </c>
    </row>
    <row r="124" spans="1:7" ht="12.75">
      <c r="A124" s="118"/>
      <c r="B124" s="119"/>
      <c r="C124" s="53" t="s">
        <v>28</v>
      </c>
      <c r="D124" s="40"/>
      <c r="E124" s="40"/>
      <c r="F124" s="40"/>
      <c r="G124" s="38"/>
    </row>
    <row r="125" spans="1:7" ht="12.75">
      <c r="A125" s="118"/>
      <c r="B125" s="119"/>
      <c r="C125" s="53" t="s">
        <v>32</v>
      </c>
      <c r="D125" s="40">
        <v>352960</v>
      </c>
      <c r="E125" s="40">
        <v>369183</v>
      </c>
      <c r="F125" s="40">
        <v>365863</v>
      </c>
      <c r="G125" s="33">
        <f>F125/E125*100</f>
        <v>99.10071698859373</v>
      </c>
    </row>
    <row r="126" spans="1:7" ht="12.75">
      <c r="A126" s="118"/>
      <c r="B126" s="119"/>
      <c r="C126" s="53" t="s">
        <v>28</v>
      </c>
      <c r="D126" s="40"/>
      <c r="E126" s="40"/>
      <c r="F126" s="40"/>
      <c r="G126" s="33"/>
    </row>
    <row r="127" spans="1:7" ht="25.5">
      <c r="A127" s="118"/>
      <c r="B127" s="119"/>
      <c r="C127" s="53" t="s">
        <v>45</v>
      </c>
      <c r="D127" s="40">
        <v>304200</v>
      </c>
      <c r="E127" s="40">
        <v>318623</v>
      </c>
      <c r="F127" s="40">
        <v>318510</v>
      </c>
      <c r="G127" s="33">
        <f>F127/E127*100</f>
        <v>99.96453488919506</v>
      </c>
    </row>
    <row r="128" spans="1:7" ht="25.5">
      <c r="A128" s="117"/>
      <c r="B128" s="115">
        <v>80146</v>
      </c>
      <c r="C128" s="71" t="s">
        <v>56</v>
      </c>
      <c r="D128" s="44">
        <f>SUM(D130)</f>
        <v>30770</v>
      </c>
      <c r="E128" s="44">
        <f>SUM(E130)</f>
        <v>17296</v>
      </c>
      <c r="F128" s="44">
        <f>SUM(F130)</f>
        <v>9990</v>
      </c>
      <c r="G128" s="33">
        <f>F128/E128*100</f>
        <v>57.75901942645698</v>
      </c>
    </row>
    <row r="129" spans="1:7" ht="12.75">
      <c r="A129" s="117"/>
      <c r="B129" s="116"/>
      <c r="C129" s="46" t="s">
        <v>28</v>
      </c>
      <c r="D129" s="40"/>
      <c r="E129" s="40"/>
      <c r="F129" s="40"/>
      <c r="G129" s="38"/>
    </row>
    <row r="130" spans="1:7" ht="12.75">
      <c r="A130" s="117"/>
      <c r="B130" s="132"/>
      <c r="C130" s="46" t="s">
        <v>32</v>
      </c>
      <c r="D130" s="40">
        <v>30770</v>
      </c>
      <c r="E130" s="40">
        <v>17296</v>
      </c>
      <c r="F130" s="40">
        <v>9990</v>
      </c>
      <c r="G130" s="33">
        <f>F130/E130*100</f>
        <v>57.75901942645698</v>
      </c>
    </row>
    <row r="131" spans="1:7" ht="12.75">
      <c r="A131" s="118"/>
      <c r="B131" s="132">
        <v>80148</v>
      </c>
      <c r="C131" s="98" t="s">
        <v>113</v>
      </c>
      <c r="D131" s="93"/>
      <c r="E131" s="93">
        <f>E132</f>
        <v>107425</v>
      </c>
      <c r="F131" s="93">
        <f>F132</f>
        <v>103645</v>
      </c>
      <c r="G131" s="94">
        <f>F131/E131*100</f>
        <v>96.48126599953456</v>
      </c>
    </row>
    <row r="132" spans="1:7" ht="12.75">
      <c r="A132" s="118"/>
      <c r="B132" s="119"/>
      <c r="C132" s="53" t="s">
        <v>32</v>
      </c>
      <c r="D132" s="40"/>
      <c r="E132" s="40">
        <v>107425</v>
      </c>
      <c r="F132" s="40">
        <v>103645</v>
      </c>
      <c r="G132" s="33">
        <f>F132/E132*100</f>
        <v>96.48126599953456</v>
      </c>
    </row>
    <row r="133" spans="1:7" ht="12.75">
      <c r="A133" s="118"/>
      <c r="B133" s="119"/>
      <c r="C133" s="53" t="s">
        <v>28</v>
      </c>
      <c r="D133" s="40"/>
      <c r="E133" s="40"/>
      <c r="F133" s="40"/>
      <c r="G133" s="33"/>
    </row>
    <row r="134" spans="1:7" ht="25.5">
      <c r="A134" s="118"/>
      <c r="B134" s="115"/>
      <c r="C134" s="53" t="s">
        <v>45</v>
      </c>
      <c r="D134" s="40"/>
      <c r="E134" s="40">
        <v>44744</v>
      </c>
      <c r="F134" s="40">
        <v>44312</v>
      </c>
      <c r="G134" s="33">
        <f aca="true" t="shared" si="5" ref="G134:G139">F134/E134*100</f>
        <v>99.03450741998927</v>
      </c>
    </row>
    <row r="135" spans="1:7" ht="12.75">
      <c r="A135" s="117"/>
      <c r="B135" s="115">
        <v>80195</v>
      </c>
      <c r="C135" s="43" t="s">
        <v>36</v>
      </c>
      <c r="D135" s="44">
        <f>SUM(D136)</f>
        <v>58510</v>
      </c>
      <c r="E135" s="44">
        <f>SUM(E136)</f>
        <v>79680</v>
      </c>
      <c r="F135" s="44">
        <f>SUM(F136)</f>
        <v>79608</v>
      </c>
      <c r="G135" s="94">
        <f t="shared" si="5"/>
        <v>99.90963855421687</v>
      </c>
    </row>
    <row r="136" spans="1:7" ht="12.75">
      <c r="A136" s="117"/>
      <c r="B136" s="116"/>
      <c r="C136" s="46" t="s">
        <v>32</v>
      </c>
      <c r="D136" s="40">
        <v>58510</v>
      </c>
      <c r="E136" s="40">
        <v>79680</v>
      </c>
      <c r="F136" s="40">
        <v>79608</v>
      </c>
      <c r="G136" s="33">
        <f t="shared" si="5"/>
        <v>99.90963855421687</v>
      </c>
    </row>
    <row r="137" spans="1:7" ht="12.75">
      <c r="A137" s="35">
        <v>851</v>
      </c>
      <c r="B137" s="47"/>
      <c r="C137" s="48" t="s">
        <v>15</v>
      </c>
      <c r="D137" s="49" t="e">
        <f>#REF!+D140+D138</f>
        <v>#REF!</v>
      </c>
      <c r="E137" s="49">
        <f>E140+E138</f>
        <v>142000</v>
      </c>
      <c r="F137" s="49">
        <f>F140+F138</f>
        <v>103976</v>
      </c>
      <c r="G137" s="38">
        <f t="shared" si="5"/>
        <v>73.2225352112676</v>
      </c>
    </row>
    <row r="138" spans="1:7" ht="12.75">
      <c r="A138" s="129"/>
      <c r="B138" s="132">
        <v>85153</v>
      </c>
      <c r="C138" s="43" t="s">
        <v>98</v>
      </c>
      <c r="D138" s="44">
        <f>D139</f>
        <v>15000</v>
      </c>
      <c r="E138" s="44">
        <f>E139</f>
        <v>15000</v>
      </c>
      <c r="F138" s="44">
        <f>F139</f>
        <v>7600</v>
      </c>
      <c r="G138" s="45">
        <f t="shared" si="5"/>
        <v>50.66666666666667</v>
      </c>
    </row>
    <row r="139" spans="1:7" ht="12.75">
      <c r="A139" s="129"/>
      <c r="B139" s="115"/>
      <c r="C139" s="46" t="s">
        <v>32</v>
      </c>
      <c r="D139" s="40">
        <v>15000</v>
      </c>
      <c r="E139" s="40">
        <v>15000</v>
      </c>
      <c r="F139" s="40">
        <v>7600</v>
      </c>
      <c r="G139" s="33">
        <f t="shared" si="5"/>
        <v>50.66666666666667</v>
      </c>
    </row>
    <row r="140" spans="1:7" ht="12.75">
      <c r="A140" s="129"/>
      <c r="B140" s="116">
        <v>85154</v>
      </c>
      <c r="C140" s="43" t="s">
        <v>57</v>
      </c>
      <c r="D140" s="44" t="e">
        <f>SUM(D142,#REF!)</f>
        <v>#REF!</v>
      </c>
      <c r="E140" s="44">
        <f>SUM(E142)</f>
        <v>127000</v>
      </c>
      <c r="F140" s="44">
        <f>SUM(F142)</f>
        <v>96376</v>
      </c>
      <c r="G140" s="44">
        <f>SUM(G142)</f>
        <v>75.88661417322835</v>
      </c>
    </row>
    <row r="141" spans="1:7" ht="12.75">
      <c r="A141" s="129"/>
      <c r="B141" s="116"/>
      <c r="C141" s="46" t="s">
        <v>28</v>
      </c>
      <c r="D141" s="40"/>
      <c r="E141" s="40"/>
      <c r="F141" s="40"/>
      <c r="G141" s="38"/>
    </row>
    <row r="142" spans="1:7" ht="12.75">
      <c r="A142" s="129"/>
      <c r="B142" s="116"/>
      <c r="C142" s="46" t="s">
        <v>32</v>
      </c>
      <c r="D142" s="40">
        <v>105000</v>
      </c>
      <c r="E142" s="40">
        <v>127000</v>
      </c>
      <c r="F142" s="40">
        <v>96376</v>
      </c>
      <c r="G142" s="33">
        <f>F142/E142*100</f>
        <v>75.88661417322835</v>
      </c>
    </row>
    <row r="143" spans="1:7" ht="12.75">
      <c r="A143" s="129"/>
      <c r="B143" s="116"/>
      <c r="C143" s="46" t="s">
        <v>28</v>
      </c>
      <c r="D143" s="40"/>
      <c r="E143" s="40"/>
      <c r="F143" s="40"/>
      <c r="G143" s="33"/>
    </row>
    <row r="144" spans="1:7" ht="25.5">
      <c r="A144" s="129"/>
      <c r="B144" s="116"/>
      <c r="C144" s="46" t="s">
        <v>45</v>
      </c>
      <c r="D144" s="40">
        <v>42000</v>
      </c>
      <c r="E144" s="40">
        <v>43000</v>
      </c>
      <c r="F144" s="40">
        <v>37937</v>
      </c>
      <c r="G144" s="33">
        <f aca="true" t="shared" si="6" ref="G144:G150">F144/E144*100</f>
        <v>88.22558139534884</v>
      </c>
    </row>
    <row r="145" spans="1:7" ht="12.75">
      <c r="A145" s="35">
        <v>852</v>
      </c>
      <c r="B145" s="47"/>
      <c r="C145" s="48" t="s">
        <v>83</v>
      </c>
      <c r="D145" s="49">
        <f>SUM(D146+D148+D150+D160)</f>
        <v>209705</v>
      </c>
      <c r="E145" s="49">
        <f>SUM(E146+E148+E150+E160+E156)</f>
        <v>695032</v>
      </c>
      <c r="F145" s="49">
        <f>SUM(F146+F148+F150+F160+F156)</f>
        <v>614080</v>
      </c>
      <c r="G145" s="38">
        <f t="shared" si="6"/>
        <v>88.35276649132702</v>
      </c>
    </row>
    <row r="146" spans="1:7" ht="38.25">
      <c r="A146" s="129"/>
      <c r="B146" s="116">
        <v>85214</v>
      </c>
      <c r="C146" s="43" t="s">
        <v>58</v>
      </c>
      <c r="D146" s="44">
        <f>SUM(D147)</f>
        <v>31614</v>
      </c>
      <c r="E146" s="44">
        <f>SUM(E147)</f>
        <v>137808</v>
      </c>
      <c r="F146" s="44">
        <f>SUM(F147)</f>
        <v>84866</v>
      </c>
      <c r="G146" s="45">
        <f t="shared" si="6"/>
        <v>61.582781841402536</v>
      </c>
    </row>
    <row r="147" spans="1:7" ht="12.75">
      <c r="A147" s="129"/>
      <c r="B147" s="116"/>
      <c r="C147" s="46" t="s">
        <v>32</v>
      </c>
      <c r="D147" s="40">
        <v>31614</v>
      </c>
      <c r="E147" s="40">
        <v>137808</v>
      </c>
      <c r="F147" s="40">
        <v>84866</v>
      </c>
      <c r="G147" s="33">
        <f t="shared" si="6"/>
        <v>61.582781841402536</v>
      </c>
    </row>
    <row r="148" spans="1:7" ht="12.75">
      <c r="A148" s="129"/>
      <c r="B148" s="116">
        <v>85215</v>
      </c>
      <c r="C148" s="43" t="s">
        <v>59</v>
      </c>
      <c r="D148" s="44">
        <f>SUM(D149)</f>
        <v>60000</v>
      </c>
      <c r="E148" s="44">
        <f>SUM(E149)</f>
        <v>60000</v>
      </c>
      <c r="F148" s="44">
        <f>SUM(F149)</f>
        <v>53715</v>
      </c>
      <c r="G148" s="45">
        <f t="shared" si="6"/>
        <v>89.525</v>
      </c>
    </row>
    <row r="149" spans="1:7" ht="12.75">
      <c r="A149" s="129"/>
      <c r="B149" s="132"/>
      <c r="C149" s="46" t="s">
        <v>32</v>
      </c>
      <c r="D149" s="40">
        <v>60000</v>
      </c>
      <c r="E149" s="40">
        <v>60000</v>
      </c>
      <c r="F149" s="40">
        <v>53715</v>
      </c>
      <c r="G149" s="33">
        <f t="shared" si="6"/>
        <v>89.525</v>
      </c>
    </row>
    <row r="150" spans="1:7" ht="12.75">
      <c r="A150" s="151"/>
      <c r="B150" s="132">
        <v>85219</v>
      </c>
      <c r="C150" s="57" t="s">
        <v>60</v>
      </c>
      <c r="D150" s="44">
        <f>D152+D155</f>
        <v>87888</v>
      </c>
      <c r="E150" s="44">
        <f>E152+E155</f>
        <v>336330</v>
      </c>
      <c r="F150" s="44">
        <f>F152+F155</f>
        <v>326181</v>
      </c>
      <c r="G150" s="45">
        <f t="shared" si="6"/>
        <v>96.98242797252699</v>
      </c>
    </row>
    <row r="151" spans="1:7" ht="12.75">
      <c r="A151" s="151"/>
      <c r="B151" s="119"/>
      <c r="C151" s="53" t="s">
        <v>28</v>
      </c>
      <c r="D151" s="40"/>
      <c r="E151" s="40"/>
      <c r="F151" s="40"/>
      <c r="G151" s="38"/>
    </row>
    <row r="152" spans="1:7" ht="12.75">
      <c r="A152" s="151"/>
      <c r="B152" s="119"/>
      <c r="C152" s="53" t="s">
        <v>32</v>
      </c>
      <c r="D152" s="40">
        <v>81888</v>
      </c>
      <c r="E152" s="40">
        <v>330830</v>
      </c>
      <c r="F152" s="40">
        <v>322471</v>
      </c>
      <c r="G152" s="33">
        <f>F152/E152*100</f>
        <v>97.47332466825863</v>
      </c>
    </row>
    <row r="153" spans="1:7" ht="12.75">
      <c r="A153" s="151"/>
      <c r="B153" s="119"/>
      <c r="C153" s="53" t="s">
        <v>28</v>
      </c>
      <c r="D153" s="40"/>
      <c r="E153" s="40"/>
      <c r="F153" s="40"/>
      <c r="G153" s="38"/>
    </row>
    <row r="154" spans="1:7" ht="25.5">
      <c r="A154" s="151"/>
      <c r="B154" s="119"/>
      <c r="C154" s="53" t="s">
        <v>45</v>
      </c>
      <c r="D154" s="40">
        <v>230800</v>
      </c>
      <c r="E154" s="40">
        <v>303682</v>
      </c>
      <c r="F154" s="40">
        <v>300852</v>
      </c>
      <c r="G154" s="33">
        <f>F154/E154*100</f>
        <v>99.06810413524674</v>
      </c>
    </row>
    <row r="155" spans="1:7" ht="12.75">
      <c r="A155" s="151"/>
      <c r="B155" s="52"/>
      <c r="C155" s="53" t="s">
        <v>38</v>
      </c>
      <c r="D155" s="40">
        <v>6000</v>
      </c>
      <c r="E155" s="40">
        <v>5500</v>
      </c>
      <c r="F155" s="40">
        <v>3710</v>
      </c>
      <c r="G155" s="33">
        <f>F155/E155*100</f>
        <v>67.45454545454545</v>
      </c>
    </row>
    <row r="156" spans="1:7" ht="25.5">
      <c r="A156" s="151"/>
      <c r="B156" s="132">
        <v>85278</v>
      </c>
      <c r="C156" s="98" t="s">
        <v>114</v>
      </c>
      <c r="D156" s="93"/>
      <c r="E156" s="93">
        <f>E157</f>
        <v>5000</v>
      </c>
      <c r="F156" s="93">
        <f>F157</f>
        <v>0</v>
      </c>
      <c r="G156" s="45">
        <f>F156/E156*100</f>
        <v>0</v>
      </c>
    </row>
    <row r="157" spans="1:7" ht="12.75">
      <c r="A157" s="151"/>
      <c r="B157" s="119"/>
      <c r="C157" s="31" t="s">
        <v>32</v>
      </c>
      <c r="D157" s="40"/>
      <c r="E157" s="40">
        <v>5000</v>
      </c>
      <c r="F157" s="40"/>
      <c r="G157" s="33">
        <f>F157/E157*100</f>
        <v>0</v>
      </c>
    </row>
    <row r="158" spans="1:7" ht="12.75">
      <c r="A158" s="151"/>
      <c r="B158" s="119"/>
      <c r="C158" s="46" t="s">
        <v>28</v>
      </c>
      <c r="D158" s="40"/>
      <c r="E158" s="40"/>
      <c r="F158" s="40"/>
      <c r="G158" s="33"/>
    </row>
    <row r="159" spans="1:7" ht="12.75">
      <c r="A159" s="151"/>
      <c r="B159" s="115"/>
      <c r="C159" s="58" t="s">
        <v>70</v>
      </c>
      <c r="D159" s="40"/>
      <c r="E159" s="40">
        <v>5000</v>
      </c>
      <c r="F159" s="40"/>
      <c r="G159" s="33">
        <f>F159/E159*100</f>
        <v>0</v>
      </c>
    </row>
    <row r="160" spans="1:7" ht="12.75">
      <c r="A160" s="129"/>
      <c r="B160" s="115">
        <v>85295</v>
      </c>
      <c r="C160" s="43" t="s">
        <v>36</v>
      </c>
      <c r="D160" s="44">
        <f>SUM(D161)</f>
        <v>30203</v>
      </c>
      <c r="E160" s="44">
        <f>SUM(E161:E161)</f>
        <v>155894</v>
      </c>
      <c r="F160" s="44">
        <f>SUM(F161:F161)</f>
        <v>149318</v>
      </c>
      <c r="G160" s="33">
        <f>F160/E160*100</f>
        <v>95.78174913723427</v>
      </c>
    </row>
    <row r="161" spans="1:7" ht="12.75">
      <c r="A161" s="131"/>
      <c r="B161" s="116"/>
      <c r="C161" s="46" t="s">
        <v>32</v>
      </c>
      <c r="D161" s="40">
        <v>30203</v>
      </c>
      <c r="E161" s="40">
        <v>155894</v>
      </c>
      <c r="F161" s="40">
        <v>149318</v>
      </c>
      <c r="G161" s="33">
        <f>F161/E161*100</f>
        <v>95.78174913723427</v>
      </c>
    </row>
    <row r="162" spans="1:7" ht="25.5">
      <c r="A162" s="35">
        <v>854</v>
      </c>
      <c r="B162" s="47"/>
      <c r="C162" s="48" t="s">
        <v>16</v>
      </c>
      <c r="D162" s="49" t="e">
        <f>SUM(D163+D175+D173+D168)</f>
        <v>#REF!</v>
      </c>
      <c r="E162" s="49">
        <f>SUM(E163+E175+E173+E168)</f>
        <v>475425</v>
      </c>
      <c r="F162" s="49">
        <f>SUM(F163+F175+F173+F168)</f>
        <v>458841.83</v>
      </c>
      <c r="G162" s="38">
        <f>F162/E162*100</f>
        <v>96.511927223011</v>
      </c>
    </row>
    <row r="163" spans="1:7" ht="12.75">
      <c r="A163" s="130"/>
      <c r="B163" s="132">
        <v>85401</v>
      </c>
      <c r="C163" s="43" t="s">
        <v>61</v>
      </c>
      <c r="D163" s="44" t="e">
        <f>D165+#REF!</f>
        <v>#REF!</v>
      </c>
      <c r="E163" s="44">
        <f>E165</f>
        <v>171890</v>
      </c>
      <c r="F163" s="44">
        <f>F165</f>
        <v>171248</v>
      </c>
      <c r="G163" s="45">
        <f>F163/E163*100</f>
        <v>99.6265053231718</v>
      </c>
    </row>
    <row r="164" spans="1:7" ht="12.75">
      <c r="A164" s="129"/>
      <c r="B164" s="119"/>
      <c r="C164" s="46" t="s">
        <v>28</v>
      </c>
      <c r="D164" s="40"/>
      <c r="E164" s="40"/>
      <c r="F164" s="40"/>
      <c r="G164" s="38"/>
    </row>
    <row r="165" spans="1:7" ht="12.75">
      <c r="A165" s="129"/>
      <c r="B165" s="119"/>
      <c r="C165" s="46" t="s">
        <v>32</v>
      </c>
      <c r="D165" s="40">
        <v>219370</v>
      </c>
      <c r="E165" s="40">
        <v>171890</v>
      </c>
      <c r="F165" s="40">
        <v>171248</v>
      </c>
      <c r="G165" s="33">
        <f>F165/E165*100</f>
        <v>99.6265053231718</v>
      </c>
    </row>
    <row r="166" spans="1:7" ht="12.75">
      <c r="A166" s="129"/>
      <c r="B166" s="119"/>
      <c r="C166" s="46" t="s">
        <v>28</v>
      </c>
      <c r="D166" s="40"/>
      <c r="E166" s="40"/>
      <c r="F166" s="40"/>
      <c r="G166" s="33"/>
    </row>
    <row r="167" spans="1:7" ht="25.5">
      <c r="A167" s="129"/>
      <c r="B167" s="119"/>
      <c r="C167" s="46" t="s">
        <v>45</v>
      </c>
      <c r="D167" s="40">
        <v>180500</v>
      </c>
      <c r="E167" s="40">
        <v>154280</v>
      </c>
      <c r="F167" s="40">
        <v>153983</v>
      </c>
      <c r="G167" s="33">
        <f>F167/E167*100</f>
        <v>99.8074928701063</v>
      </c>
    </row>
    <row r="168" spans="1:7" ht="12.75">
      <c r="A168" s="129"/>
      <c r="B168" s="132">
        <v>85415</v>
      </c>
      <c r="C168" s="43" t="s">
        <v>86</v>
      </c>
      <c r="D168" s="44">
        <f>D170</f>
        <v>92000</v>
      </c>
      <c r="E168" s="44">
        <f>E170</f>
        <v>289005</v>
      </c>
      <c r="F168" s="44">
        <f>F170</f>
        <v>275276.83</v>
      </c>
      <c r="G168" s="45">
        <f>F168/E168*100</f>
        <v>95.24985034860988</v>
      </c>
    </row>
    <row r="169" spans="1:7" ht="12.75">
      <c r="A169" s="129"/>
      <c r="B169" s="119"/>
      <c r="C169" s="46" t="s">
        <v>87</v>
      </c>
      <c r="D169" s="40"/>
      <c r="E169" s="40"/>
      <c r="F169" s="40"/>
      <c r="G169" s="33"/>
    </row>
    <row r="170" spans="1:7" ht="12.75">
      <c r="A170" s="129"/>
      <c r="B170" s="115"/>
      <c r="C170" s="46" t="s">
        <v>32</v>
      </c>
      <c r="D170" s="40">
        <v>92000</v>
      </c>
      <c r="E170" s="40">
        <v>289005</v>
      </c>
      <c r="F170" s="40">
        <v>275276.83</v>
      </c>
      <c r="G170" s="33">
        <f>F170/E170*100</f>
        <v>95.24985034860988</v>
      </c>
    </row>
    <row r="171" spans="1:7" ht="12.75">
      <c r="A171" s="129"/>
      <c r="B171" s="51"/>
      <c r="C171" s="46" t="s">
        <v>28</v>
      </c>
      <c r="D171" s="40"/>
      <c r="E171" s="40"/>
      <c r="F171" s="40"/>
      <c r="G171" s="33"/>
    </row>
    <row r="172" spans="1:7" ht="25.5">
      <c r="A172" s="129"/>
      <c r="B172" s="51"/>
      <c r="C172" s="46" t="s">
        <v>45</v>
      </c>
      <c r="D172" s="40"/>
      <c r="E172" s="40">
        <v>67737</v>
      </c>
      <c r="F172" s="40">
        <v>67736</v>
      </c>
      <c r="G172" s="33">
        <f>F172/E172*100</f>
        <v>99.99852370196494</v>
      </c>
    </row>
    <row r="173" spans="1:7" ht="25.5">
      <c r="A173" s="129"/>
      <c r="B173" s="50">
        <v>85446</v>
      </c>
      <c r="C173" s="46" t="s">
        <v>56</v>
      </c>
      <c r="D173" s="44">
        <f>SUM(D174)</f>
        <v>1000</v>
      </c>
      <c r="E173" s="44">
        <f>SUM(E174)</f>
        <v>310</v>
      </c>
      <c r="F173" s="44">
        <f>SUM(F174)</f>
        <v>0</v>
      </c>
      <c r="G173" s="33">
        <f>F173/E173*100</f>
        <v>0</v>
      </c>
    </row>
    <row r="174" spans="1:7" ht="12.75">
      <c r="A174" s="129"/>
      <c r="B174" s="52"/>
      <c r="C174" s="53" t="s">
        <v>32</v>
      </c>
      <c r="D174" s="40">
        <v>1000</v>
      </c>
      <c r="E174" s="40">
        <v>310</v>
      </c>
      <c r="F174" s="40"/>
      <c r="G174" s="33">
        <f>F174/E174*100</f>
        <v>0</v>
      </c>
    </row>
    <row r="175" spans="1:7" ht="12.75">
      <c r="A175" s="129"/>
      <c r="B175" s="132">
        <v>85495</v>
      </c>
      <c r="C175" s="43" t="s">
        <v>36</v>
      </c>
      <c r="D175" s="44">
        <f>SUM(D176)</f>
        <v>3150</v>
      </c>
      <c r="E175" s="44">
        <f>SUM(E176)</f>
        <v>14220</v>
      </c>
      <c r="F175" s="44">
        <f>SUM(F176)</f>
        <v>12317</v>
      </c>
      <c r="G175" s="33">
        <f>F175/E175*100</f>
        <v>86.61744022503515</v>
      </c>
    </row>
    <row r="176" spans="1:7" ht="12.75">
      <c r="A176" s="129"/>
      <c r="B176" s="119"/>
      <c r="C176" s="46" t="s">
        <v>32</v>
      </c>
      <c r="D176" s="40">
        <v>3150</v>
      </c>
      <c r="E176" s="40">
        <v>14220</v>
      </c>
      <c r="F176" s="40">
        <v>12317</v>
      </c>
      <c r="G176" s="33">
        <f>F176/E176*100</f>
        <v>86.61744022503515</v>
      </c>
    </row>
    <row r="177" spans="1:7" ht="12.75">
      <c r="A177" s="129"/>
      <c r="B177" s="119"/>
      <c r="C177" s="46" t="s">
        <v>28</v>
      </c>
      <c r="D177" s="40"/>
      <c r="E177" s="40"/>
      <c r="F177" s="40"/>
      <c r="G177" s="33"/>
    </row>
    <row r="178" spans="1:7" ht="25.5">
      <c r="A178" s="131"/>
      <c r="B178" s="115"/>
      <c r="C178" s="46" t="s">
        <v>45</v>
      </c>
      <c r="D178" s="40"/>
      <c r="E178" s="40">
        <v>8905</v>
      </c>
      <c r="F178" s="40">
        <v>7002</v>
      </c>
      <c r="G178" s="33">
        <f>F178/E178*100</f>
        <v>78.6299831555306</v>
      </c>
    </row>
    <row r="179" spans="1:7" ht="25.5">
      <c r="A179" s="30">
        <v>900</v>
      </c>
      <c r="B179" s="50"/>
      <c r="C179" s="48" t="s">
        <v>17</v>
      </c>
      <c r="D179" s="49" t="e">
        <f>SUM(D180+D182+D188+D190+D192+D196+#REF!)</f>
        <v>#REF!</v>
      </c>
      <c r="E179" s="49">
        <f>SUM(E180+E182+E188+E190+E192+E196)</f>
        <v>1451076</v>
      </c>
      <c r="F179" s="49">
        <f>SUM(F180+F182+F188+F190+F192+F196)</f>
        <v>985460</v>
      </c>
      <c r="G179" s="38">
        <f>F179/E179*100</f>
        <v>67.9123629637593</v>
      </c>
    </row>
    <row r="180" spans="1:7" ht="25.5">
      <c r="A180" s="72"/>
      <c r="B180" s="50">
        <v>90001</v>
      </c>
      <c r="C180" s="53" t="s">
        <v>62</v>
      </c>
      <c r="D180" s="44">
        <f>SUM(D181)</f>
        <v>500000</v>
      </c>
      <c r="E180" s="44">
        <f>SUM(E181)</f>
        <v>236000</v>
      </c>
      <c r="F180" s="44">
        <f>SUM(F181)</f>
        <v>32940</v>
      </c>
      <c r="G180" s="33">
        <f>F180/E180*100</f>
        <v>13.957627118644067</v>
      </c>
    </row>
    <row r="181" spans="1:7" ht="12.75">
      <c r="A181" s="39"/>
      <c r="B181" s="52"/>
      <c r="C181" s="53" t="s">
        <v>38</v>
      </c>
      <c r="D181" s="40">
        <v>500000</v>
      </c>
      <c r="E181" s="40">
        <v>236000</v>
      </c>
      <c r="F181" s="40">
        <v>32940</v>
      </c>
      <c r="G181" s="33">
        <f>F181/E181*100</f>
        <v>13.957627118644067</v>
      </c>
    </row>
    <row r="182" spans="1:7" ht="12.75">
      <c r="A182" s="129"/>
      <c r="B182" s="132">
        <v>90002</v>
      </c>
      <c r="C182" s="43" t="s">
        <v>63</v>
      </c>
      <c r="D182" s="44">
        <f>SUM(D184)</f>
        <v>22000</v>
      </c>
      <c r="E182" s="44">
        <f>E184+E187</f>
        <v>526161</v>
      </c>
      <c r="F182" s="44">
        <f>F184+F187</f>
        <v>315266</v>
      </c>
      <c r="G182" s="33">
        <f>F182/E182*100</f>
        <v>59.91816193142403</v>
      </c>
    </row>
    <row r="183" spans="1:7" ht="12.75">
      <c r="A183" s="129"/>
      <c r="B183" s="119"/>
      <c r="C183" s="46" t="s">
        <v>28</v>
      </c>
      <c r="D183" s="40"/>
      <c r="E183" s="40"/>
      <c r="F183" s="40"/>
      <c r="G183" s="38"/>
    </row>
    <row r="184" spans="1:7" ht="12.75">
      <c r="A184" s="129"/>
      <c r="B184" s="119"/>
      <c r="C184" s="46" t="s">
        <v>32</v>
      </c>
      <c r="D184" s="40">
        <v>22000</v>
      </c>
      <c r="E184" s="40">
        <v>304448</v>
      </c>
      <c r="F184" s="40">
        <v>304447</v>
      </c>
      <c r="G184" s="33">
        <f>F184/E184*100</f>
        <v>99.99967153668278</v>
      </c>
    </row>
    <row r="185" spans="1:7" ht="12.75">
      <c r="A185" s="129"/>
      <c r="B185" s="119"/>
      <c r="C185" s="46" t="s">
        <v>28</v>
      </c>
      <c r="D185" s="40"/>
      <c r="E185" s="40"/>
      <c r="F185" s="40"/>
      <c r="G185" s="33"/>
    </row>
    <row r="186" spans="1:7" ht="12.75">
      <c r="A186" s="129"/>
      <c r="B186" s="119"/>
      <c r="C186" s="46" t="s">
        <v>70</v>
      </c>
      <c r="D186" s="40"/>
      <c r="E186" s="40">
        <v>275000</v>
      </c>
      <c r="F186" s="40">
        <v>275000</v>
      </c>
      <c r="G186" s="33">
        <f aca="true" t="shared" si="7" ref="G186:G192">F186/E186*100</f>
        <v>100</v>
      </c>
    </row>
    <row r="187" spans="1:7" ht="12.75">
      <c r="A187" s="129"/>
      <c r="B187" s="115"/>
      <c r="C187" s="53" t="s">
        <v>38</v>
      </c>
      <c r="D187" s="40"/>
      <c r="E187" s="40">
        <v>221713</v>
      </c>
      <c r="F187" s="40">
        <v>10819</v>
      </c>
      <c r="G187" s="33">
        <f t="shared" si="7"/>
        <v>4.879731905661824</v>
      </c>
    </row>
    <row r="188" spans="1:7" ht="12.75">
      <c r="A188" s="129"/>
      <c r="B188" s="116">
        <v>90003</v>
      </c>
      <c r="C188" s="43" t="s">
        <v>64</v>
      </c>
      <c r="D188" s="44">
        <f>SUM(D189)</f>
        <v>35000</v>
      </c>
      <c r="E188" s="44">
        <f>SUM(E189)</f>
        <v>71915</v>
      </c>
      <c r="F188" s="44">
        <f>SUM(F189)</f>
        <v>71914</v>
      </c>
      <c r="G188" s="33">
        <f t="shared" si="7"/>
        <v>99.99860946951262</v>
      </c>
    </row>
    <row r="189" spans="1:7" ht="12.75">
      <c r="A189" s="129"/>
      <c r="B189" s="116"/>
      <c r="C189" s="46" t="s">
        <v>32</v>
      </c>
      <c r="D189" s="40">
        <v>35000</v>
      </c>
      <c r="E189" s="40">
        <v>71915</v>
      </c>
      <c r="F189" s="40">
        <v>71914</v>
      </c>
      <c r="G189" s="33">
        <f t="shared" si="7"/>
        <v>99.99860946951262</v>
      </c>
    </row>
    <row r="190" spans="1:7" ht="25.5">
      <c r="A190" s="129"/>
      <c r="B190" s="116">
        <v>90004</v>
      </c>
      <c r="C190" s="43" t="s">
        <v>65</v>
      </c>
      <c r="D190" s="44">
        <f>SUM(D191)</f>
        <v>5000</v>
      </c>
      <c r="E190" s="44">
        <f>SUM(E191)</f>
        <v>10000</v>
      </c>
      <c r="F190" s="44">
        <f>SUM(F191)</f>
        <v>5352</v>
      </c>
      <c r="G190" s="33">
        <f t="shared" si="7"/>
        <v>53.52</v>
      </c>
    </row>
    <row r="191" spans="1:7" ht="12.75">
      <c r="A191" s="129"/>
      <c r="B191" s="132"/>
      <c r="C191" s="46" t="s">
        <v>32</v>
      </c>
      <c r="D191" s="40">
        <v>5000</v>
      </c>
      <c r="E191" s="40">
        <v>10000</v>
      </c>
      <c r="F191" s="40">
        <v>5352</v>
      </c>
      <c r="G191" s="33">
        <f t="shared" si="7"/>
        <v>53.52</v>
      </c>
    </row>
    <row r="192" spans="1:7" ht="12.75">
      <c r="A192" s="129"/>
      <c r="B192" s="132">
        <v>90015</v>
      </c>
      <c r="C192" s="57" t="s">
        <v>66</v>
      </c>
      <c r="D192" s="44">
        <f>SUM(D194+D195)</f>
        <v>830000</v>
      </c>
      <c r="E192" s="44">
        <f>SUM(E194+E195)</f>
        <v>466328</v>
      </c>
      <c r="F192" s="44">
        <f>SUM(F194+F195)</f>
        <v>466266</v>
      </c>
      <c r="G192" s="33">
        <f t="shared" si="7"/>
        <v>99.98670463707948</v>
      </c>
    </row>
    <row r="193" spans="1:7" ht="12.75">
      <c r="A193" s="129"/>
      <c r="B193" s="119"/>
      <c r="C193" s="53" t="s">
        <v>28</v>
      </c>
      <c r="D193" s="40"/>
      <c r="E193" s="40"/>
      <c r="F193" s="40"/>
      <c r="G193" s="38"/>
    </row>
    <row r="194" spans="1:7" ht="12.75">
      <c r="A194" s="129"/>
      <c r="B194" s="119"/>
      <c r="C194" s="53" t="s">
        <v>32</v>
      </c>
      <c r="D194" s="40">
        <v>450000</v>
      </c>
      <c r="E194" s="40">
        <v>466328</v>
      </c>
      <c r="F194" s="40">
        <v>466266</v>
      </c>
      <c r="G194" s="33">
        <f>F194/E194*100</f>
        <v>99.98670463707948</v>
      </c>
    </row>
    <row r="195" spans="1:7" ht="12.75">
      <c r="A195" s="129"/>
      <c r="B195" s="52"/>
      <c r="C195" s="53" t="s">
        <v>38</v>
      </c>
      <c r="D195" s="40">
        <v>380000</v>
      </c>
      <c r="E195" s="40"/>
      <c r="F195" s="40"/>
      <c r="G195" s="33"/>
    </row>
    <row r="196" spans="1:7" ht="12.75">
      <c r="A196" s="129"/>
      <c r="B196" s="132">
        <v>90095</v>
      </c>
      <c r="C196" s="43" t="s">
        <v>36</v>
      </c>
      <c r="D196" s="44">
        <f>D198+D199</f>
        <v>326516</v>
      </c>
      <c r="E196" s="44">
        <f>E198+E199</f>
        <v>140672</v>
      </c>
      <c r="F196" s="44">
        <f>F198+F199</f>
        <v>93722</v>
      </c>
      <c r="G196" s="33">
        <f>F196/E196*100</f>
        <v>66.6244881710646</v>
      </c>
    </row>
    <row r="197" spans="1:7" ht="12.75">
      <c r="A197" s="129"/>
      <c r="B197" s="119"/>
      <c r="C197" s="46" t="s">
        <v>28</v>
      </c>
      <c r="D197" s="40"/>
      <c r="E197" s="40"/>
      <c r="F197" s="40"/>
      <c r="G197" s="38"/>
    </row>
    <row r="198" spans="1:7" ht="12.75">
      <c r="A198" s="129"/>
      <c r="B198" s="119"/>
      <c r="C198" s="46" t="s">
        <v>32</v>
      </c>
      <c r="D198" s="40">
        <v>45000</v>
      </c>
      <c r="E198" s="40">
        <v>76663</v>
      </c>
      <c r="F198" s="40">
        <v>73904</v>
      </c>
      <c r="G198" s="33">
        <f>F198/E198*100</f>
        <v>96.40113222806308</v>
      </c>
    </row>
    <row r="199" spans="1:7" ht="12.75">
      <c r="A199" s="131"/>
      <c r="B199" s="115"/>
      <c r="C199" s="46" t="s">
        <v>38</v>
      </c>
      <c r="D199" s="40">
        <v>281516</v>
      </c>
      <c r="E199" s="40">
        <v>64009</v>
      </c>
      <c r="F199" s="40">
        <v>19818</v>
      </c>
      <c r="G199" s="33">
        <f>F199/E199*100</f>
        <v>30.961271071255602</v>
      </c>
    </row>
    <row r="200" spans="1:7" ht="25.5">
      <c r="A200" s="35">
        <v>921</v>
      </c>
      <c r="B200" s="47"/>
      <c r="C200" s="48" t="s">
        <v>18</v>
      </c>
      <c r="D200" s="49">
        <f>SUM(D201+D206+D215)</f>
        <v>265000</v>
      </c>
      <c r="E200" s="49">
        <f>SUM(E201+E206+E215+E211)</f>
        <v>476952</v>
      </c>
      <c r="F200" s="49">
        <f>SUM(F201+F206+F215+F211)</f>
        <v>471521</v>
      </c>
      <c r="G200" s="38">
        <f>F200/E200*100</f>
        <v>98.86131099146245</v>
      </c>
    </row>
    <row r="201" spans="1:7" ht="25.5">
      <c r="A201" s="117"/>
      <c r="B201" s="132">
        <v>92109</v>
      </c>
      <c r="C201" s="43" t="s">
        <v>67</v>
      </c>
      <c r="D201" s="44">
        <f>SUM(D203:D203)</f>
        <v>45000</v>
      </c>
      <c r="E201" s="44">
        <f>SUM(E203:E203)</f>
        <v>7662</v>
      </c>
      <c r="F201" s="44">
        <f>SUM(F203:F203)</f>
        <v>4345</v>
      </c>
      <c r="G201" s="45">
        <f>F201/E201*100</f>
        <v>56.708431219002875</v>
      </c>
    </row>
    <row r="202" spans="1:7" ht="12.75">
      <c r="A202" s="117"/>
      <c r="B202" s="119"/>
      <c r="C202" s="46" t="s">
        <v>28</v>
      </c>
      <c r="D202" s="40"/>
      <c r="E202" s="40"/>
      <c r="F202" s="40"/>
      <c r="G202" s="38"/>
    </row>
    <row r="203" spans="1:7" ht="12.75">
      <c r="A203" s="117"/>
      <c r="B203" s="119"/>
      <c r="C203" s="53" t="s">
        <v>32</v>
      </c>
      <c r="D203" s="40">
        <v>45000</v>
      </c>
      <c r="E203" s="40">
        <v>7662</v>
      </c>
      <c r="F203" s="40">
        <v>4345</v>
      </c>
      <c r="G203" s="33">
        <f>F203/E203*100</f>
        <v>56.708431219002875</v>
      </c>
    </row>
    <row r="204" spans="1:7" ht="12.75">
      <c r="A204" s="117"/>
      <c r="B204" s="119"/>
      <c r="C204" s="46" t="s">
        <v>28</v>
      </c>
      <c r="D204" s="40"/>
      <c r="E204" s="40"/>
      <c r="F204" s="40"/>
      <c r="G204" s="33"/>
    </row>
    <row r="205" spans="1:7" ht="12.75">
      <c r="A205" s="117"/>
      <c r="B205" s="115"/>
      <c r="C205" s="46" t="s">
        <v>70</v>
      </c>
      <c r="D205" s="40"/>
      <c r="E205" s="40">
        <v>7662</v>
      </c>
      <c r="F205" s="40">
        <v>4345</v>
      </c>
      <c r="G205" s="33">
        <f>F205/E205*100</f>
        <v>56.708431219002875</v>
      </c>
    </row>
    <row r="206" spans="1:7" ht="12.75">
      <c r="A206" s="117"/>
      <c r="B206" s="116">
        <v>92116</v>
      </c>
      <c r="C206" s="43" t="s">
        <v>68</v>
      </c>
      <c r="D206" s="44">
        <f>SUM(D208)</f>
        <v>220000</v>
      </c>
      <c r="E206" s="44">
        <f>SUM(E208)</f>
        <v>320000</v>
      </c>
      <c r="F206" s="44">
        <f>SUM(F208)</f>
        <v>320000</v>
      </c>
      <c r="G206" s="45">
        <f>F206/E206*100</f>
        <v>100</v>
      </c>
    </row>
    <row r="207" spans="1:7" ht="12.75">
      <c r="A207" s="117"/>
      <c r="B207" s="116"/>
      <c r="C207" s="46" t="s">
        <v>28</v>
      </c>
      <c r="D207" s="40"/>
      <c r="E207" s="40"/>
      <c r="F207" s="40"/>
      <c r="G207" s="38"/>
    </row>
    <row r="208" spans="1:7" ht="12.75">
      <c r="A208" s="117"/>
      <c r="B208" s="116"/>
      <c r="C208" s="46" t="s">
        <v>32</v>
      </c>
      <c r="D208" s="40">
        <v>220000</v>
      </c>
      <c r="E208" s="40">
        <v>320000</v>
      </c>
      <c r="F208" s="40">
        <v>320000</v>
      </c>
      <c r="G208" s="33">
        <f>F208/E208*100</f>
        <v>100</v>
      </c>
    </row>
    <row r="209" spans="1:7" ht="12.75">
      <c r="A209" s="117"/>
      <c r="B209" s="116"/>
      <c r="C209" s="46" t="s">
        <v>28</v>
      </c>
      <c r="D209" s="40"/>
      <c r="E209" s="40"/>
      <c r="F209" s="40"/>
      <c r="G209" s="33"/>
    </row>
    <row r="210" spans="1:7" ht="12.75">
      <c r="A210" s="117"/>
      <c r="B210" s="116"/>
      <c r="C210" s="46" t="s">
        <v>70</v>
      </c>
      <c r="D210" s="40">
        <v>220000</v>
      </c>
      <c r="E210" s="40">
        <v>320000</v>
      </c>
      <c r="F210" s="40">
        <v>320000</v>
      </c>
      <c r="G210" s="33">
        <f>F210/E210*100</f>
        <v>100</v>
      </c>
    </row>
    <row r="211" spans="1:7" ht="25.5">
      <c r="A211" s="117"/>
      <c r="B211" s="132">
        <v>92120</v>
      </c>
      <c r="C211" s="46" t="s">
        <v>115</v>
      </c>
      <c r="D211" s="40"/>
      <c r="E211" s="40">
        <f>E212</f>
        <v>92980</v>
      </c>
      <c r="F211" s="40">
        <f>F212</f>
        <v>92450</v>
      </c>
      <c r="G211" s="45">
        <f>F211/E211*100</f>
        <v>99.4299849429985</v>
      </c>
    </row>
    <row r="212" spans="1:7" ht="12.75">
      <c r="A212" s="117"/>
      <c r="B212" s="119"/>
      <c r="C212" s="46" t="s">
        <v>32</v>
      </c>
      <c r="D212" s="40"/>
      <c r="E212" s="40">
        <v>92980</v>
      </c>
      <c r="F212" s="40">
        <v>92450</v>
      </c>
      <c r="G212" s="33">
        <f>F212/E212*100</f>
        <v>99.4299849429985</v>
      </c>
    </row>
    <row r="213" spans="1:7" ht="12.75">
      <c r="A213" s="117"/>
      <c r="B213" s="119"/>
      <c r="C213" s="46" t="s">
        <v>28</v>
      </c>
      <c r="D213" s="40"/>
      <c r="E213" s="40"/>
      <c r="F213" s="40"/>
      <c r="G213" s="33"/>
    </row>
    <row r="214" spans="1:7" ht="12.75">
      <c r="A214" s="117"/>
      <c r="B214" s="115"/>
      <c r="C214" s="46" t="s">
        <v>70</v>
      </c>
      <c r="D214" s="40"/>
      <c r="E214" s="40">
        <v>92980</v>
      </c>
      <c r="F214" s="40">
        <v>92450</v>
      </c>
      <c r="G214" s="33">
        <f>F214/E214*100</f>
        <v>99.4299849429985</v>
      </c>
    </row>
    <row r="215" spans="1:7" ht="12.75">
      <c r="A215" s="117"/>
      <c r="B215" s="116">
        <v>92195</v>
      </c>
      <c r="C215" s="43" t="s">
        <v>36</v>
      </c>
      <c r="D215" s="44">
        <f>SUM(D217)</f>
        <v>0</v>
      </c>
      <c r="E215" s="44">
        <f>E217</f>
        <v>56310</v>
      </c>
      <c r="F215" s="44">
        <f>F217</f>
        <v>54726</v>
      </c>
      <c r="G215" s="45">
        <f>F215/E215*100</f>
        <v>97.18700053276505</v>
      </c>
    </row>
    <row r="216" spans="1:7" ht="12.75">
      <c r="A216" s="117"/>
      <c r="B216" s="116"/>
      <c r="C216" s="46" t="s">
        <v>28</v>
      </c>
      <c r="D216" s="40"/>
      <c r="E216" s="40"/>
      <c r="F216" s="40"/>
      <c r="G216" s="38"/>
    </row>
    <row r="217" spans="1:7" ht="12.75">
      <c r="A217" s="117"/>
      <c r="B217" s="116"/>
      <c r="C217" s="46" t="s">
        <v>32</v>
      </c>
      <c r="D217" s="40"/>
      <c r="E217" s="40">
        <v>56310</v>
      </c>
      <c r="F217" s="40">
        <v>54726</v>
      </c>
      <c r="G217" s="33">
        <f>F217/E217*100</f>
        <v>97.18700053276505</v>
      </c>
    </row>
    <row r="218" spans="1:7" ht="12.75">
      <c r="A218" s="117"/>
      <c r="B218" s="116"/>
      <c r="C218" s="46" t="s">
        <v>28</v>
      </c>
      <c r="D218" s="40"/>
      <c r="E218" s="40"/>
      <c r="F218" s="40"/>
      <c r="G218" s="33"/>
    </row>
    <row r="219" spans="1:7" ht="25.5">
      <c r="A219" s="117"/>
      <c r="B219" s="116"/>
      <c r="C219" s="46" t="s">
        <v>45</v>
      </c>
      <c r="D219" s="40"/>
      <c r="E219" s="40">
        <v>29810</v>
      </c>
      <c r="F219" s="40">
        <v>29805</v>
      </c>
      <c r="G219" s="33">
        <f>F219/E219*100</f>
        <v>99.98322710499832</v>
      </c>
    </row>
    <row r="220" spans="1:7" ht="12.75">
      <c r="A220" s="35">
        <v>926</v>
      </c>
      <c r="B220" s="47"/>
      <c r="C220" s="48" t="s">
        <v>19</v>
      </c>
      <c r="D220" s="49">
        <f>D221+D224</f>
        <v>3660825</v>
      </c>
      <c r="E220" s="49">
        <f>E221+E224</f>
        <v>640386</v>
      </c>
      <c r="F220" s="49">
        <f>F221+F224</f>
        <v>200685</v>
      </c>
      <c r="G220" s="38">
        <f>F220/E220*100</f>
        <v>31.338130440078327</v>
      </c>
    </row>
    <row r="221" spans="1:7" ht="12.75">
      <c r="A221" s="130"/>
      <c r="B221" s="132">
        <v>92601</v>
      </c>
      <c r="C221" s="43" t="s">
        <v>90</v>
      </c>
      <c r="D221" s="44">
        <f>D223</f>
        <v>3580825</v>
      </c>
      <c r="E221" s="44">
        <f>E223</f>
        <v>550386</v>
      </c>
      <c r="F221" s="44">
        <f>F223</f>
        <v>110685</v>
      </c>
      <c r="G221" s="45">
        <f>F221/E221*100</f>
        <v>20.110431588012776</v>
      </c>
    </row>
    <row r="222" spans="1:7" ht="12.75">
      <c r="A222" s="129"/>
      <c r="B222" s="119"/>
      <c r="C222" s="46" t="s">
        <v>28</v>
      </c>
      <c r="D222" s="40"/>
      <c r="E222" s="40"/>
      <c r="F222" s="40"/>
      <c r="G222" s="33"/>
    </row>
    <row r="223" spans="1:7" ht="12.75">
      <c r="A223" s="129"/>
      <c r="B223" s="115"/>
      <c r="C223" s="46" t="s">
        <v>38</v>
      </c>
      <c r="D223" s="40">
        <v>3580825</v>
      </c>
      <c r="E223" s="40">
        <v>550386</v>
      </c>
      <c r="F223" s="40">
        <v>110685</v>
      </c>
      <c r="G223" s="33">
        <f>F223/E223*100</f>
        <v>20.110431588012776</v>
      </c>
    </row>
    <row r="224" spans="1:7" ht="25.5">
      <c r="A224" s="129"/>
      <c r="B224" s="116">
        <v>92605</v>
      </c>
      <c r="C224" s="43" t="s">
        <v>69</v>
      </c>
      <c r="D224" s="44">
        <f>D226</f>
        <v>80000</v>
      </c>
      <c r="E224" s="44">
        <f>E226</f>
        <v>90000</v>
      </c>
      <c r="F224" s="44">
        <f>F226</f>
        <v>90000</v>
      </c>
      <c r="G224" s="45">
        <f>F224/E224*100</f>
        <v>100</v>
      </c>
    </row>
    <row r="225" spans="1:7" ht="12.75">
      <c r="A225" s="129"/>
      <c r="B225" s="116"/>
      <c r="C225" s="46" t="s">
        <v>28</v>
      </c>
      <c r="D225" s="40"/>
      <c r="E225" s="40"/>
      <c r="F225" s="40"/>
      <c r="G225" s="33"/>
    </row>
    <row r="226" spans="1:7" ht="12.75">
      <c r="A226" s="129"/>
      <c r="B226" s="116"/>
      <c r="C226" s="46" t="s">
        <v>32</v>
      </c>
      <c r="D226" s="40">
        <v>80000</v>
      </c>
      <c r="E226" s="40">
        <v>90000</v>
      </c>
      <c r="F226" s="40">
        <v>90000</v>
      </c>
      <c r="G226" s="33">
        <f>F226/E226*100</f>
        <v>100</v>
      </c>
    </row>
    <row r="227" spans="1:7" ht="12.75">
      <c r="A227" s="129"/>
      <c r="B227" s="116"/>
      <c r="C227" s="46" t="s">
        <v>28</v>
      </c>
      <c r="D227" s="40"/>
      <c r="E227" s="40"/>
      <c r="F227" s="40"/>
      <c r="G227" s="33"/>
    </row>
    <row r="228" spans="1:7" ht="13.5" thickBot="1">
      <c r="A228" s="144"/>
      <c r="B228" s="132"/>
      <c r="C228" s="58" t="s">
        <v>70</v>
      </c>
      <c r="D228" s="59">
        <v>80000</v>
      </c>
      <c r="E228" s="59">
        <v>90000</v>
      </c>
      <c r="F228" s="59">
        <v>90000</v>
      </c>
      <c r="G228" s="33">
        <f>F228/E228*100</f>
        <v>100</v>
      </c>
    </row>
    <row r="229" spans="1:7" ht="13.5" thickBot="1">
      <c r="A229" s="141" t="s">
        <v>71</v>
      </c>
      <c r="B229" s="142"/>
      <c r="C229" s="143"/>
      <c r="D229" s="60" t="e">
        <f>SUM(D220+D200+D179+D162+D145+D137+D99+D96+D93+D74+D54+D49+D37+D24+D12+D87)</f>
        <v>#REF!</v>
      </c>
      <c r="E229" s="60">
        <f>SUM(E220+E200+E179+E162+E145+E137+E99+E96+E93+E74+E54+E49+E37+E24+E12+E87+E19)</f>
        <v>17695499</v>
      </c>
      <c r="F229" s="60">
        <f>SUM(F220+F200+F179+F162+F145+F137+F99+F96+F93+F74+F54+F49+F37+F24+F12+F87+F19)</f>
        <v>15375433.83</v>
      </c>
      <c r="G229" s="61">
        <f>F229/E229*100</f>
        <v>86.88895311740008</v>
      </c>
    </row>
    <row r="230" spans="1:7" ht="12.75">
      <c r="A230" s="131" t="s">
        <v>72</v>
      </c>
      <c r="B230" s="131"/>
      <c r="C230" s="131"/>
      <c r="D230" s="131"/>
      <c r="E230" s="131"/>
      <c r="F230" s="131"/>
      <c r="G230" s="131"/>
    </row>
    <row r="231" spans="1:7" ht="12.75">
      <c r="A231" s="35">
        <v>600</v>
      </c>
      <c r="B231" s="47"/>
      <c r="C231" s="48" t="s">
        <v>7</v>
      </c>
      <c r="D231" s="34"/>
      <c r="E231" s="86">
        <f>E233</f>
        <v>1551300</v>
      </c>
      <c r="F231" s="86">
        <f>F233</f>
        <v>1550584</v>
      </c>
      <c r="G231" s="33">
        <f>F231/E231*100</f>
        <v>99.9538451621221</v>
      </c>
    </row>
    <row r="232" spans="1:7" ht="12.75">
      <c r="A232" s="34"/>
      <c r="B232" s="95">
        <v>60013</v>
      </c>
      <c r="C232" s="95" t="s">
        <v>116</v>
      </c>
      <c r="D232" s="34"/>
      <c r="E232" s="104">
        <f>E233</f>
        <v>1551300</v>
      </c>
      <c r="F232" s="104">
        <f>F233</f>
        <v>1550584</v>
      </c>
      <c r="G232" s="45">
        <f>F232/E232*100</f>
        <v>99.9538451621221</v>
      </c>
    </row>
    <row r="233" spans="1:7" ht="12.75">
      <c r="A233" s="34"/>
      <c r="B233" s="34"/>
      <c r="C233" s="46" t="s">
        <v>38</v>
      </c>
      <c r="D233" s="34"/>
      <c r="E233" s="85">
        <v>1551300</v>
      </c>
      <c r="F233" s="85">
        <v>1550584</v>
      </c>
      <c r="G233" s="33">
        <f>F233/E233*100</f>
        <v>99.9538451621221</v>
      </c>
    </row>
    <row r="234" spans="1:7" ht="12.75">
      <c r="A234" s="35">
        <v>710</v>
      </c>
      <c r="B234" s="47"/>
      <c r="C234" s="36" t="s">
        <v>9</v>
      </c>
      <c r="D234" s="37">
        <f aca="true" t="shared" si="8" ref="D234:F235">SUM(D235)</f>
        <v>21000</v>
      </c>
      <c r="E234" s="49">
        <f t="shared" si="8"/>
        <v>3500</v>
      </c>
      <c r="F234" s="49">
        <f t="shared" si="8"/>
        <v>3500</v>
      </c>
      <c r="G234" s="38">
        <f>F234/E234*100</f>
        <v>100</v>
      </c>
    </row>
    <row r="235" spans="1:7" ht="12.75">
      <c r="A235" s="117"/>
      <c r="B235" s="116">
        <v>71035</v>
      </c>
      <c r="C235" s="56" t="s">
        <v>43</v>
      </c>
      <c r="D235" s="44">
        <f t="shared" si="8"/>
        <v>21000</v>
      </c>
      <c r="E235" s="44">
        <f t="shared" si="8"/>
        <v>3500</v>
      </c>
      <c r="F235" s="44">
        <f t="shared" si="8"/>
        <v>3500</v>
      </c>
      <c r="G235" s="33">
        <f>F235/E235*100</f>
        <v>100</v>
      </c>
    </row>
    <row r="236" spans="1:7" ht="12.75">
      <c r="A236" s="117"/>
      <c r="B236" s="116"/>
      <c r="C236" s="31" t="s">
        <v>32</v>
      </c>
      <c r="D236" s="32">
        <v>21000</v>
      </c>
      <c r="E236" s="32">
        <v>3500</v>
      </c>
      <c r="F236" s="32">
        <v>3500</v>
      </c>
      <c r="G236" s="33">
        <f aca="true" t="shared" si="9" ref="G236:G242">F236/E236*100</f>
        <v>100</v>
      </c>
    </row>
    <row r="237" spans="1:7" ht="25.5">
      <c r="A237" s="35">
        <v>754</v>
      </c>
      <c r="B237" s="47"/>
      <c r="C237" s="36" t="s">
        <v>11</v>
      </c>
      <c r="D237" s="37">
        <f>SUM(D238)</f>
        <v>10606</v>
      </c>
      <c r="E237" s="37">
        <f>SUM(E238)</f>
        <v>10672</v>
      </c>
      <c r="F237" s="37">
        <f>SUM(F238)</f>
        <v>10672</v>
      </c>
      <c r="G237" s="38">
        <f t="shared" si="9"/>
        <v>100</v>
      </c>
    </row>
    <row r="238" spans="1:7" ht="12.75">
      <c r="A238" s="130"/>
      <c r="B238" s="132">
        <v>75414</v>
      </c>
      <c r="C238" s="56" t="s">
        <v>48</v>
      </c>
      <c r="D238" s="62">
        <f>SUM(D240)</f>
        <v>10606</v>
      </c>
      <c r="E238" s="62">
        <f>SUM(E240)</f>
        <v>10672</v>
      </c>
      <c r="F238" s="62">
        <f>SUM(F240)</f>
        <v>10672</v>
      </c>
      <c r="G238" s="45">
        <f t="shared" si="9"/>
        <v>100</v>
      </c>
    </row>
    <row r="239" spans="1:7" ht="12.75">
      <c r="A239" s="151"/>
      <c r="B239" s="119"/>
      <c r="C239" s="63" t="s">
        <v>28</v>
      </c>
      <c r="D239" s="32"/>
      <c r="E239" s="32"/>
      <c r="F239" s="32"/>
      <c r="G239" s="33"/>
    </row>
    <row r="240" spans="1:7" ht="12.75">
      <c r="A240" s="151"/>
      <c r="B240" s="119"/>
      <c r="C240" s="46" t="s">
        <v>32</v>
      </c>
      <c r="D240" s="32">
        <v>10606</v>
      </c>
      <c r="E240" s="32">
        <v>10672</v>
      </c>
      <c r="F240" s="32">
        <v>10672</v>
      </c>
      <c r="G240" s="33">
        <f t="shared" si="9"/>
        <v>100</v>
      </c>
    </row>
    <row r="241" spans="1:7" ht="12.75">
      <c r="A241" s="151"/>
      <c r="B241" s="119"/>
      <c r="C241" s="63" t="s">
        <v>28</v>
      </c>
      <c r="D241" s="32"/>
      <c r="E241" s="32"/>
      <c r="F241" s="32"/>
      <c r="G241" s="33"/>
    </row>
    <row r="242" spans="1:7" ht="26.25" thickBot="1">
      <c r="A242" s="144"/>
      <c r="B242" s="148"/>
      <c r="C242" s="78" t="s">
        <v>45</v>
      </c>
      <c r="D242" s="79">
        <v>9606</v>
      </c>
      <c r="E242" s="79">
        <v>9972</v>
      </c>
      <c r="F242" s="79">
        <v>9972</v>
      </c>
      <c r="G242" s="80">
        <f t="shared" si="9"/>
        <v>100</v>
      </c>
    </row>
    <row r="243" spans="1:7" ht="12.75">
      <c r="A243" s="39"/>
      <c r="B243" s="106"/>
      <c r="C243" s="107"/>
      <c r="D243" s="108"/>
      <c r="E243" s="108"/>
      <c r="F243" s="108"/>
      <c r="G243" s="109"/>
    </row>
    <row r="244" spans="1:7" ht="25.5">
      <c r="A244" s="39"/>
      <c r="B244" s="110"/>
      <c r="C244" s="111" t="s">
        <v>73</v>
      </c>
      <c r="D244" s="112" t="s">
        <v>73</v>
      </c>
      <c r="E244" s="113"/>
      <c r="F244" s="113"/>
      <c r="G244" s="114"/>
    </row>
    <row r="245" spans="1:7" ht="12.75">
      <c r="A245" s="134" t="s">
        <v>26</v>
      </c>
      <c r="B245" s="102"/>
      <c r="C245" s="27" t="s">
        <v>6</v>
      </c>
      <c r="D245" s="28">
        <f>D246</f>
        <v>0</v>
      </c>
      <c r="E245" s="28">
        <f>E246</f>
        <v>284151</v>
      </c>
      <c r="F245" s="28">
        <f>F246</f>
        <v>284151</v>
      </c>
      <c r="G245" s="29">
        <f>F245/E245*100</f>
        <v>100</v>
      </c>
    </row>
    <row r="246" spans="1:7" ht="12.75">
      <c r="A246" s="149"/>
      <c r="B246" s="136" t="s">
        <v>35</v>
      </c>
      <c r="C246" s="101" t="s">
        <v>36</v>
      </c>
      <c r="D246" s="77"/>
      <c r="E246" s="62">
        <f>E247</f>
        <v>284151</v>
      </c>
      <c r="F246" s="62">
        <f>F247</f>
        <v>284151</v>
      </c>
      <c r="G246" s="45">
        <f>F246/E246*100</f>
        <v>100</v>
      </c>
    </row>
    <row r="247" spans="1:7" ht="12.75">
      <c r="A247" s="149"/>
      <c r="B247" s="150"/>
      <c r="C247" s="53" t="s">
        <v>32</v>
      </c>
      <c r="D247" s="32"/>
      <c r="E247" s="32">
        <v>284151</v>
      </c>
      <c r="F247" s="32">
        <v>284151</v>
      </c>
      <c r="G247" s="33">
        <f>F247/E247*100</f>
        <v>100</v>
      </c>
    </row>
    <row r="248" spans="1:7" ht="12.75">
      <c r="A248" s="99"/>
      <c r="B248" s="89"/>
      <c r="C248" s="63" t="s">
        <v>28</v>
      </c>
      <c r="D248" s="76"/>
      <c r="E248" s="76"/>
      <c r="F248" s="76"/>
      <c r="G248" s="84"/>
    </row>
    <row r="249" spans="1:7" ht="25.5">
      <c r="A249" s="100"/>
      <c r="B249" s="83"/>
      <c r="C249" s="63" t="s">
        <v>45</v>
      </c>
      <c r="D249" s="76"/>
      <c r="E249" s="76">
        <v>4264</v>
      </c>
      <c r="F249" s="76">
        <v>4264</v>
      </c>
      <c r="G249" s="33">
        <f>F249/E249*100</f>
        <v>100</v>
      </c>
    </row>
    <row r="250" spans="1:7" ht="12.75">
      <c r="A250" s="34">
        <v>750</v>
      </c>
      <c r="B250" s="52"/>
      <c r="C250" s="27" t="s">
        <v>10</v>
      </c>
      <c r="D250" s="28">
        <f>D251</f>
        <v>54484</v>
      </c>
      <c r="E250" s="28">
        <f>E251</f>
        <v>56510</v>
      </c>
      <c r="F250" s="28">
        <f>F251</f>
        <v>56423</v>
      </c>
      <c r="G250" s="29">
        <f>F250/E250*100</f>
        <v>99.84604494779686</v>
      </c>
    </row>
    <row r="251" spans="1:7" ht="12.75">
      <c r="A251" s="117"/>
      <c r="B251" s="132">
        <v>75011</v>
      </c>
      <c r="C251" s="56" t="s">
        <v>44</v>
      </c>
      <c r="D251" s="44">
        <f>SUM(D253)</f>
        <v>54484</v>
      </c>
      <c r="E251" s="44">
        <f>SUM(E253)</f>
        <v>56510</v>
      </c>
      <c r="F251" s="44">
        <f>SUM(F253)</f>
        <v>56423</v>
      </c>
      <c r="G251" s="45">
        <f>F251/E251*100</f>
        <v>99.84604494779686</v>
      </c>
    </row>
    <row r="252" spans="1:7" ht="12.75">
      <c r="A252" s="117"/>
      <c r="B252" s="119"/>
      <c r="C252" s="31" t="s">
        <v>28</v>
      </c>
      <c r="D252" s="37"/>
      <c r="E252" s="37"/>
      <c r="F252" s="37"/>
      <c r="G252" s="38"/>
    </row>
    <row r="253" spans="1:7" ht="12.75">
      <c r="A253" s="117"/>
      <c r="B253" s="119"/>
      <c r="C253" s="31" t="s">
        <v>32</v>
      </c>
      <c r="D253" s="32">
        <v>54484</v>
      </c>
      <c r="E253" s="32">
        <v>56510</v>
      </c>
      <c r="F253" s="32">
        <v>56423</v>
      </c>
      <c r="G253" s="33">
        <f>F253/E253*100</f>
        <v>99.84604494779686</v>
      </c>
    </row>
    <row r="254" spans="1:7" ht="12.75">
      <c r="A254" s="117"/>
      <c r="B254" s="119"/>
      <c r="C254" s="31" t="s">
        <v>28</v>
      </c>
      <c r="D254" s="37"/>
      <c r="E254" s="37"/>
      <c r="F254" s="37"/>
      <c r="G254" s="33"/>
    </row>
    <row r="255" spans="1:7" ht="26.25" thickBot="1">
      <c r="A255" s="117"/>
      <c r="B255" s="115"/>
      <c r="C255" s="31" t="s">
        <v>45</v>
      </c>
      <c r="D255" s="32">
        <v>54484</v>
      </c>
      <c r="E255" s="32">
        <v>55670</v>
      </c>
      <c r="F255" s="32">
        <v>55670</v>
      </c>
      <c r="G255" s="33">
        <f>F255/E255*100</f>
        <v>100</v>
      </c>
    </row>
    <row r="256" spans="1:7" ht="12.75">
      <c r="A256" s="133">
        <v>751</v>
      </c>
      <c r="B256" s="152"/>
      <c r="C256" s="153" t="s">
        <v>21</v>
      </c>
      <c r="D256" s="145" t="e">
        <f>SUM(D260+#REF!)</f>
        <v>#REF!</v>
      </c>
      <c r="E256" s="145">
        <f>E260</f>
        <v>1381</v>
      </c>
      <c r="F256" s="145">
        <f>F260</f>
        <v>1381</v>
      </c>
      <c r="G256" s="145">
        <v>100</v>
      </c>
    </row>
    <row r="257" spans="1:7" ht="12.75">
      <c r="A257" s="129"/>
      <c r="B257" s="119"/>
      <c r="C257" s="154"/>
      <c r="D257" s="146"/>
      <c r="E257" s="146"/>
      <c r="F257" s="146"/>
      <c r="G257" s="146"/>
    </row>
    <row r="258" spans="1:7" ht="12.75">
      <c r="A258" s="129"/>
      <c r="B258" s="119"/>
      <c r="C258" s="154"/>
      <c r="D258" s="146"/>
      <c r="E258" s="146"/>
      <c r="F258" s="146"/>
      <c r="G258" s="146"/>
    </row>
    <row r="259" spans="1:7" ht="13.5" thickBot="1">
      <c r="A259" s="129"/>
      <c r="B259" s="148"/>
      <c r="C259" s="155"/>
      <c r="D259" s="147"/>
      <c r="E259" s="147"/>
      <c r="F259" s="147"/>
      <c r="G259" s="147"/>
    </row>
    <row r="260" spans="1:7" ht="38.25">
      <c r="A260" s="129"/>
      <c r="B260" s="115">
        <v>75101</v>
      </c>
      <c r="C260" s="65" t="s">
        <v>74</v>
      </c>
      <c r="D260" s="44">
        <f>SUM(D262)</f>
        <v>1624</v>
      </c>
      <c r="E260" s="44">
        <f>SUM(E262)</f>
        <v>1381</v>
      </c>
      <c r="F260" s="44">
        <f>SUM(F262)</f>
        <v>1381</v>
      </c>
      <c r="G260" s="45">
        <f>F260/E260*100</f>
        <v>100</v>
      </c>
    </row>
    <row r="261" spans="1:7" ht="12.75">
      <c r="A261" s="129"/>
      <c r="B261" s="116"/>
      <c r="C261" s="31" t="s">
        <v>28</v>
      </c>
      <c r="D261" s="32"/>
      <c r="E261" s="32"/>
      <c r="F261" s="32"/>
      <c r="G261" s="38"/>
    </row>
    <row r="262" spans="1:7" ht="12.75">
      <c r="A262" s="129"/>
      <c r="B262" s="116"/>
      <c r="C262" s="31" t="s">
        <v>32</v>
      </c>
      <c r="D262" s="32">
        <v>1624</v>
      </c>
      <c r="E262" s="32">
        <f>E264</f>
        <v>1381</v>
      </c>
      <c r="F262" s="32">
        <v>1381</v>
      </c>
      <c r="G262" s="33">
        <f>F262/E262*100</f>
        <v>100</v>
      </c>
    </row>
    <row r="263" spans="1:7" ht="12.75">
      <c r="A263" s="129"/>
      <c r="B263" s="116"/>
      <c r="C263" s="31" t="s">
        <v>28</v>
      </c>
      <c r="D263" s="32"/>
      <c r="E263" s="32"/>
      <c r="F263" s="32"/>
      <c r="G263" s="33"/>
    </row>
    <row r="264" spans="1:7" ht="25.5">
      <c r="A264" s="129"/>
      <c r="B264" s="116"/>
      <c r="C264" s="46" t="s">
        <v>45</v>
      </c>
      <c r="D264" s="32">
        <v>1624</v>
      </c>
      <c r="E264" s="32">
        <v>1381</v>
      </c>
      <c r="F264" s="32">
        <v>1381</v>
      </c>
      <c r="G264" s="33">
        <f>F264/E264*100</f>
        <v>100</v>
      </c>
    </row>
    <row r="265" spans="1:7" ht="12.75">
      <c r="A265" s="35">
        <v>852</v>
      </c>
      <c r="B265" s="47"/>
      <c r="C265" s="36" t="s">
        <v>83</v>
      </c>
      <c r="D265" s="37" t="e">
        <f>SUM(D274+D272+D266+#REF!)</f>
        <v>#REF!</v>
      </c>
      <c r="E265" s="37">
        <f>SUM(E274+E272+E266)</f>
        <v>1898433</v>
      </c>
      <c r="F265" s="37">
        <f>SUM(F274+F272+F266)</f>
        <v>1891539</v>
      </c>
      <c r="G265" s="38">
        <f>F265/E265*100</f>
        <v>99.63685839847916</v>
      </c>
    </row>
    <row r="266" spans="1:7" ht="51">
      <c r="A266" s="130"/>
      <c r="B266" s="132">
        <v>85212</v>
      </c>
      <c r="C266" s="71" t="s">
        <v>92</v>
      </c>
      <c r="D266" s="62">
        <f>D268+D271</f>
        <v>2139537</v>
      </c>
      <c r="E266" s="62">
        <f>E268+E271</f>
        <v>1776443</v>
      </c>
      <c r="F266" s="62">
        <f>F268+F271</f>
        <v>1774744</v>
      </c>
      <c r="G266" s="45">
        <f>F266/E266*100</f>
        <v>99.90435944187345</v>
      </c>
    </row>
    <row r="267" spans="1:7" ht="12.75">
      <c r="A267" s="129"/>
      <c r="B267" s="119"/>
      <c r="C267" s="31" t="s">
        <v>28</v>
      </c>
      <c r="D267" s="37"/>
      <c r="E267" s="37"/>
      <c r="F267" s="37"/>
      <c r="G267" s="38"/>
    </row>
    <row r="268" spans="1:7" ht="12.75">
      <c r="A268" s="129"/>
      <c r="B268" s="119"/>
      <c r="C268" s="31" t="s">
        <v>32</v>
      </c>
      <c r="D268" s="32">
        <v>2139537</v>
      </c>
      <c r="E268" s="32">
        <v>1768243</v>
      </c>
      <c r="F268" s="32">
        <v>1766544</v>
      </c>
      <c r="G268" s="33">
        <f>F268/E268*100</f>
        <v>99.90391592105836</v>
      </c>
    </row>
    <row r="269" spans="1:7" ht="12.75">
      <c r="A269" s="129"/>
      <c r="B269" s="119"/>
      <c r="C269" s="31" t="s">
        <v>28</v>
      </c>
      <c r="D269" s="37"/>
      <c r="E269" s="37"/>
      <c r="F269" s="37"/>
      <c r="G269" s="33"/>
    </row>
    <row r="270" spans="1:7" ht="25.5">
      <c r="A270" s="129"/>
      <c r="B270" s="119"/>
      <c r="C270" s="31" t="s">
        <v>45</v>
      </c>
      <c r="D270" s="32">
        <v>39488</v>
      </c>
      <c r="E270" s="32">
        <v>41683</v>
      </c>
      <c r="F270" s="32">
        <v>41679</v>
      </c>
      <c r="G270" s="33">
        <f aca="true" t="shared" si="10" ref="G270:G276">F270/E270*100</f>
        <v>99.9904037617254</v>
      </c>
    </row>
    <row r="271" spans="1:7" ht="12.75">
      <c r="A271" s="131"/>
      <c r="B271" s="115"/>
      <c r="C271" s="46" t="s">
        <v>38</v>
      </c>
      <c r="D271" s="32"/>
      <c r="E271" s="32">
        <v>8200</v>
      </c>
      <c r="F271" s="32">
        <v>8200</v>
      </c>
      <c r="G271" s="33">
        <f t="shared" si="10"/>
        <v>100</v>
      </c>
    </row>
    <row r="272" spans="1:7" ht="76.5">
      <c r="A272" s="130"/>
      <c r="B272" s="132">
        <v>85213</v>
      </c>
      <c r="C272" s="66" t="s">
        <v>93</v>
      </c>
      <c r="D272" s="44">
        <f>SUM(D273)</f>
        <v>13600</v>
      </c>
      <c r="E272" s="44">
        <f>SUM(E273)</f>
        <v>10606</v>
      </c>
      <c r="F272" s="44">
        <f>SUM(F273)</f>
        <v>9816</v>
      </c>
      <c r="G272" s="45">
        <f t="shared" si="10"/>
        <v>92.55138600792004</v>
      </c>
    </row>
    <row r="273" spans="1:7" ht="12.75">
      <c r="A273" s="129"/>
      <c r="B273" s="119"/>
      <c r="C273" s="31" t="s">
        <v>32</v>
      </c>
      <c r="D273" s="32">
        <v>13600</v>
      </c>
      <c r="E273" s="32">
        <v>10606</v>
      </c>
      <c r="F273" s="32">
        <v>9816</v>
      </c>
      <c r="G273" s="33">
        <f t="shared" si="10"/>
        <v>92.55138600792004</v>
      </c>
    </row>
    <row r="274" spans="1:7" ht="38.25">
      <c r="A274" s="129"/>
      <c r="B274" s="116">
        <v>85214</v>
      </c>
      <c r="C274" s="56" t="s">
        <v>58</v>
      </c>
      <c r="D274" s="44">
        <f>SUM(D275)</f>
        <v>115179</v>
      </c>
      <c r="E274" s="44">
        <f>SUM(E275)</f>
        <v>111384</v>
      </c>
      <c r="F274" s="44">
        <f>SUM(F275)</f>
        <v>106979</v>
      </c>
      <c r="G274" s="45">
        <f t="shared" si="10"/>
        <v>96.04521295697766</v>
      </c>
    </row>
    <row r="275" spans="1:7" ht="12.75">
      <c r="A275" s="129"/>
      <c r="B275" s="116"/>
      <c r="C275" s="31" t="s">
        <v>32</v>
      </c>
      <c r="D275" s="32">
        <v>115179</v>
      </c>
      <c r="E275" s="32">
        <v>111384</v>
      </c>
      <c r="F275" s="32">
        <v>106979</v>
      </c>
      <c r="G275" s="33">
        <f t="shared" si="10"/>
        <v>96.04521295697766</v>
      </c>
    </row>
    <row r="276" spans="1:7" ht="13.5" thickBot="1">
      <c r="A276" s="166" t="s">
        <v>22</v>
      </c>
      <c r="B276" s="155"/>
      <c r="C276" s="155"/>
      <c r="D276" s="64" t="e">
        <f>SUM(D234+D237+D250+D256+D265+D245)</f>
        <v>#REF!</v>
      </c>
      <c r="E276" s="64">
        <f>SUM(E234+E237+E250+E256+E265+E245+E231)</f>
        <v>3805947</v>
      </c>
      <c r="F276" s="64">
        <f>SUM(F234+F237+F250+F256+F265+F245+F231)</f>
        <v>3798250</v>
      </c>
      <c r="G276" s="75">
        <f t="shared" si="10"/>
        <v>99.79776386796769</v>
      </c>
    </row>
    <row r="277" spans="1:7" ht="13.5" thickBot="1">
      <c r="A277" s="129"/>
      <c r="B277" s="129"/>
      <c r="C277" s="129"/>
      <c r="D277" s="67"/>
      <c r="E277" s="67"/>
      <c r="F277" s="67"/>
      <c r="G277" s="68"/>
    </row>
    <row r="278" spans="1:7" ht="13.5" thickBot="1">
      <c r="A278" s="157" t="s">
        <v>75</v>
      </c>
      <c r="B278" s="158"/>
      <c r="C278" s="158"/>
      <c r="D278" s="60" t="e">
        <f>SUM(D229+D276)</f>
        <v>#REF!</v>
      </c>
      <c r="E278" s="60">
        <f>SUM(E229+E276)</f>
        <v>21501446</v>
      </c>
      <c r="F278" s="60">
        <f>SUM(F229+F276)</f>
        <v>19173683.83</v>
      </c>
      <c r="G278" s="61">
        <f>F278/E278*100</f>
        <v>89.17392732563195</v>
      </c>
    </row>
    <row r="279" spans="1:7" ht="12.75">
      <c r="A279" s="131"/>
      <c r="B279" s="131"/>
      <c r="C279" s="131"/>
      <c r="D279" s="28"/>
      <c r="E279" s="28"/>
      <c r="F279" s="28"/>
      <c r="G279" s="34"/>
    </row>
    <row r="280" spans="1:7" ht="12.75">
      <c r="A280" s="156" t="s">
        <v>76</v>
      </c>
      <c r="B280" s="156"/>
      <c r="C280" s="156"/>
      <c r="D280" s="37"/>
      <c r="E280" s="37"/>
      <c r="F280" s="37"/>
      <c r="G280" s="36"/>
    </row>
    <row r="281" spans="1:7" ht="12.75">
      <c r="A281" s="156" t="s">
        <v>77</v>
      </c>
      <c r="B281" s="156"/>
      <c r="C281" s="156"/>
      <c r="D281" s="37">
        <f>SUMIF(C11:C275,"=a) wydatki bieżące",D11:D275)</f>
        <v>13603292</v>
      </c>
      <c r="E281" s="37">
        <f>SUMIF(C11:C275,"=a) wydatki bieżące",E11:E275)</f>
        <v>16096340</v>
      </c>
      <c r="F281" s="37">
        <f>SUMIF(C11:C275,"=a) wydatki bieżące",F11:F276)</f>
        <v>15760855.83</v>
      </c>
      <c r="G281" s="38">
        <f>F281/E281*100</f>
        <v>97.91577358579653</v>
      </c>
    </row>
    <row r="282" spans="1:7" ht="12.75">
      <c r="A282" s="156" t="s">
        <v>28</v>
      </c>
      <c r="B282" s="156"/>
      <c r="C282" s="156"/>
      <c r="D282" s="37"/>
      <c r="E282" s="37"/>
      <c r="F282" s="37"/>
      <c r="G282" s="36"/>
    </row>
    <row r="283" spans="1:7" ht="12.75">
      <c r="A283" s="165" t="s">
        <v>78</v>
      </c>
      <c r="B283" s="165"/>
      <c r="C283" s="165"/>
      <c r="D283" s="37">
        <f>SUMIF(C10:C276,"=wynagrodzenia i pochodne od wynagrodzeń",D10:D276)</f>
        <v>7006964</v>
      </c>
      <c r="E283" s="37">
        <f>SUMIF(C12:C276,"=wynagrodzenia i pochodne od wynagrodzeń",E12:E276)</f>
        <v>7874182</v>
      </c>
      <c r="F283" s="37">
        <f>SUMIF(C12:C276,"=wynagrodzenia i pochodne od wynagrodzeń",F12:F276)</f>
        <v>7834594</v>
      </c>
      <c r="G283" s="38">
        <f>F283/E283*100</f>
        <v>99.49724301521098</v>
      </c>
    </row>
    <row r="284" spans="1:7" ht="12.75">
      <c r="A284" s="118" t="s">
        <v>79</v>
      </c>
      <c r="B284" s="159"/>
      <c r="C284" s="160"/>
      <c r="D284" s="32">
        <v>25000</v>
      </c>
      <c r="E284" s="32">
        <v>45000</v>
      </c>
      <c r="F284" s="32">
        <v>38690</v>
      </c>
      <c r="G284" s="38">
        <f>F284/E284*100</f>
        <v>85.97777777777777</v>
      </c>
    </row>
    <row r="285" spans="1:7" ht="12.75">
      <c r="A285" s="161" t="s">
        <v>80</v>
      </c>
      <c r="B285" s="162"/>
      <c r="C285" s="163"/>
      <c r="D285" s="37">
        <f>SUMIF(C11:C275,"=dotacje z budżetu",D11:D275)</f>
        <v>400000</v>
      </c>
      <c r="E285" s="37">
        <f>SUMIF(C11:C275,"=dotacje z budżetu",E11:E275)</f>
        <v>850642</v>
      </c>
      <c r="F285" s="37">
        <f>SUMIF(C11:C275,"=dotacje z budżetu",F11:F275)</f>
        <v>841795</v>
      </c>
      <c r="G285" s="38">
        <f>F285/E285*100</f>
        <v>98.95996200516785</v>
      </c>
    </row>
    <row r="286" spans="1:7" ht="12.75">
      <c r="A286" s="117" t="s">
        <v>38</v>
      </c>
      <c r="B286" s="164"/>
      <c r="C286" s="164"/>
      <c r="D286" s="37">
        <f>SUMIF(C11:C275,"=b) wydatki majątkowe",D11:D275)</f>
        <v>8716049</v>
      </c>
      <c r="E286" s="37">
        <f>SUMIF(C11:C275,"=b) wydatki majątkowe",E11:E275)</f>
        <v>5405106</v>
      </c>
      <c r="F286" s="37">
        <f>SUMIF(C11:C275,"=b) wydatki majątkowe",F11:F275)</f>
        <v>3412828</v>
      </c>
      <c r="G286" s="38">
        <f>F286/E286*100</f>
        <v>63.140815369763324</v>
      </c>
    </row>
    <row r="287" spans="1:7" ht="12.75">
      <c r="A287" s="124" t="s">
        <v>81</v>
      </c>
      <c r="B287" s="124"/>
      <c r="C287" s="124"/>
      <c r="D287" s="41"/>
      <c r="E287" s="81"/>
      <c r="F287" s="81"/>
      <c r="G287" s="41"/>
    </row>
    <row r="288" spans="1:7" ht="12.75">
      <c r="A288" s="124" t="s">
        <v>82</v>
      </c>
      <c r="B288" s="124"/>
      <c r="C288" s="124"/>
      <c r="D288" s="69">
        <v>173000</v>
      </c>
      <c r="E288" s="69">
        <v>877800</v>
      </c>
      <c r="F288" s="69">
        <v>877568</v>
      </c>
      <c r="G288" s="38">
        <f>F288/E288*100</f>
        <v>99.97357028935976</v>
      </c>
    </row>
    <row r="289" spans="1:7" ht="12.75">
      <c r="A289" s="124" t="s">
        <v>29</v>
      </c>
      <c r="B289" s="124"/>
      <c r="C289" s="124"/>
      <c r="D289" s="69" t="e">
        <f>SUM(D278+D288)</f>
        <v>#REF!</v>
      </c>
      <c r="E289" s="69">
        <f>SUM(E278+E288)</f>
        <v>22379246</v>
      </c>
      <c r="F289" s="69">
        <f>SUM(F278+F288)</f>
        <v>20051251.83</v>
      </c>
      <c r="G289" s="38">
        <f>F289/E289*100</f>
        <v>89.59753081046608</v>
      </c>
    </row>
  </sheetData>
  <mergeCells count="115">
    <mergeCell ref="B135:B136"/>
    <mergeCell ref="B201:B205"/>
    <mergeCell ref="A19:A23"/>
    <mergeCell ref="B20:B21"/>
    <mergeCell ref="B31:B34"/>
    <mergeCell ref="A77:A86"/>
    <mergeCell ref="B81:B86"/>
    <mergeCell ref="B148:B149"/>
    <mergeCell ref="B150:B154"/>
    <mergeCell ref="A283:C283"/>
    <mergeCell ref="A276:C276"/>
    <mergeCell ref="A277:C277"/>
    <mergeCell ref="B110:B114"/>
    <mergeCell ref="A138:A144"/>
    <mergeCell ref="B140:B144"/>
    <mergeCell ref="A146:A161"/>
    <mergeCell ref="B211:B214"/>
    <mergeCell ref="B156:B159"/>
    <mergeCell ref="B138:B139"/>
    <mergeCell ref="A288:C288"/>
    <mergeCell ref="A289:C289"/>
    <mergeCell ref="A284:C284"/>
    <mergeCell ref="A285:C285"/>
    <mergeCell ref="A286:C286"/>
    <mergeCell ref="A287:C287"/>
    <mergeCell ref="A282:C282"/>
    <mergeCell ref="A266:A271"/>
    <mergeCell ref="B266:B271"/>
    <mergeCell ref="A272:A275"/>
    <mergeCell ref="B272:B273"/>
    <mergeCell ref="B274:B275"/>
    <mergeCell ref="A278:C278"/>
    <mergeCell ref="A279:C279"/>
    <mergeCell ref="A280:C280"/>
    <mergeCell ref="A281:C281"/>
    <mergeCell ref="F256:F259"/>
    <mergeCell ref="G256:G259"/>
    <mergeCell ref="B260:B264"/>
    <mergeCell ref="B256:B259"/>
    <mergeCell ref="C256:C259"/>
    <mergeCell ref="D256:D259"/>
    <mergeCell ref="A235:A236"/>
    <mergeCell ref="B235:B236"/>
    <mergeCell ref="B224:B228"/>
    <mergeCell ref="E256:E259"/>
    <mergeCell ref="A251:A255"/>
    <mergeCell ref="B238:B242"/>
    <mergeCell ref="A245:A247"/>
    <mergeCell ref="B246:B247"/>
    <mergeCell ref="A238:A242"/>
    <mergeCell ref="A230:G230"/>
    <mergeCell ref="B168:B170"/>
    <mergeCell ref="A201:A219"/>
    <mergeCell ref="B206:B210"/>
    <mergeCell ref="B215:B219"/>
    <mergeCell ref="B196:B199"/>
    <mergeCell ref="A182:A199"/>
    <mergeCell ref="A163:A178"/>
    <mergeCell ref="B175:B178"/>
    <mergeCell ref="B163:B167"/>
    <mergeCell ref="B146:B147"/>
    <mergeCell ref="B97:B98"/>
    <mergeCell ref="B69:B71"/>
    <mergeCell ref="A229:C229"/>
    <mergeCell ref="B190:B191"/>
    <mergeCell ref="B192:B194"/>
    <mergeCell ref="B188:B189"/>
    <mergeCell ref="B182:B187"/>
    <mergeCell ref="A221:A228"/>
    <mergeCell ref="B221:B223"/>
    <mergeCell ref="B13:B15"/>
    <mergeCell ref="B25:B30"/>
    <mergeCell ref="B35:B36"/>
    <mergeCell ref="B77:B80"/>
    <mergeCell ref="B52:B53"/>
    <mergeCell ref="B22:B23"/>
    <mergeCell ref="B50:B51"/>
    <mergeCell ref="A13:A18"/>
    <mergeCell ref="B16:B18"/>
    <mergeCell ref="E2:F2"/>
    <mergeCell ref="E9:E10"/>
    <mergeCell ref="F9:F10"/>
    <mergeCell ref="D3:F4"/>
    <mergeCell ref="B9:B10"/>
    <mergeCell ref="C9:C10"/>
    <mergeCell ref="D9:D10"/>
    <mergeCell ref="A9:A10"/>
    <mergeCell ref="G9:G10"/>
    <mergeCell ref="D1:G1"/>
    <mergeCell ref="A256:A264"/>
    <mergeCell ref="B106:B109"/>
    <mergeCell ref="A87:A92"/>
    <mergeCell ref="B88:B92"/>
    <mergeCell ref="B251:B255"/>
    <mergeCell ref="A94:A95"/>
    <mergeCell ref="B94:B95"/>
    <mergeCell ref="B160:B161"/>
    <mergeCell ref="A97:A98"/>
    <mergeCell ref="B60:B62"/>
    <mergeCell ref="B63:B68"/>
    <mergeCell ref="A100:A136"/>
    <mergeCell ref="B100:B105"/>
    <mergeCell ref="B115:B118"/>
    <mergeCell ref="B119:B122"/>
    <mergeCell ref="B123:B127"/>
    <mergeCell ref="B128:B130"/>
    <mergeCell ref="B131:B134"/>
    <mergeCell ref="A25:A36"/>
    <mergeCell ref="A50:A53"/>
    <mergeCell ref="B72:B73"/>
    <mergeCell ref="A38:A48"/>
    <mergeCell ref="B38:B42"/>
    <mergeCell ref="B43:B48"/>
    <mergeCell ref="A55:A71"/>
    <mergeCell ref="B55:B59"/>
  </mergeCells>
  <printOptions/>
  <pageMargins left="0.75" right="0.75" top="1" bottom="1" header="0.5" footer="0.5"/>
  <pageSetup fitToHeight="1" fitToWidth="1" horizontalDpi="600" verticalDpi="600" orientation="portrait" paperSize="9" scale="16" r:id="rId1"/>
  <headerFooter alignWithMargins="0">
    <oddFooter>&amp;R6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UMiG PILICA</cp:lastModifiedBy>
  <cp:lastPrinted>2009-05-04T09:50:30Z</cp:lastPrinted>
  <dcterms:created xsi:type="dcterms:W3CDTF">2003-03-07T06:41:02Z</dcterms:created>
  <dcterms:modified xsi:type="dcterms:W3CDTF">2009-05-04T09:51:34Z</dcterms:modified>
  <cp:category/>
  <cp:version/>
  <cp:contentType/>
  <cp:contentStatus/>
</cp:coreProperties>
</file>